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UBN1\Desktop\"/>
    </mc:Choice>
  </mc:AlternateContent>
  <bookViews>
    <workbookView xWindow="-120" yWindow="-120" windowWidth="19425" windowHeight="11025"/>
  </bookViews>
  <sheets>
    <sheet name="BS" sheetId="1" r:id="rId1"/>
    <sheet name="PL" sheetId="5" r:id="rId2"/>
    <sheet name="DIS" sheetId="18" state="hidden" r:id="rId3"/>
    <sheet name="Notes working" sheetId="22" state="hidden" r:id="rId4"/>
    <sheet name="Sheet1" sheetId="21" state="hidden" r:id="rId5"/>
    <sheet name="Sheet2" sheetId="23" state="hidden" r:id="rId6"/>
  </sheets>
  <externalReferences>
    <externalReference r:id="rId7"/>
    <externalReference r:id="rId8"/>
  </externalReferences>
  <definedNames>
    <definedName name="_xlnm.Print_Area" localSheetId="0">BS!$A$1:$F$135</definedName>
    <definedName name="_xlnm.Print_Area" localSheetId="3">'Notes working'!$A$3:$F$165</definedName>
    <definedName name="_xlnm.Print_Area" localSheetId="1">PL!$A$1:$F$43</definedName>
  </definedNames>
  <calcPr calcId="152511"/>
</workbook>
</file>

<file path=xl/calcChain.xml><?xml version="1.0" encoding="utf-8"?>
<calcChain xmlns="http://schemas.openxmlformats.org/spreadsheetml/2006/main">
  <c r="D51" i="18" l="1"/>
  <c r="D47" i="18"/>
  <c r="D46" i="18"/>
  <c r="C66" i="18" l="1"/>
  <c r="C69" i="18"/>
  <c r="C67" i="18" s="1"/>
  <c r="C51" i="18"/>
  <c r="C52" i="18" l="1"/>
  <c r="C48" i="18"/>
  <c r="F155" i="22"/>
  <c r="C55" i="18" s="1"/>
  <c r="F6" i="22"/>
  <c r="C12" i="18" s="1"/>
  <c r="G163" i="22"/>
  <c r="G162" i="22"/>
  <c r="G160" i="22"/>
  <c r="D162" i="22"/>
  <c r="E157" i="22" l="1"/>
  <c r="F157" i="22" s="1"/>
  <c r="C56" i="18" s="1"/>
  <c r="D140" i="22"/>
  <c r="D152" i="22" s="1"/>
  <c r="D132" i="22"/>
  <c r="D148" i="22" s="1"/>
  <c r="D125" i="22"/>
  <c r="D99" i="22"/>
  <c r="D98" i="22"/>
  <c r="D97" i="22"/>
  <c r="D96" i="22"/>
  <c r="D95" i="22"/>
  <c r="D94" i="22"/>
  <c r="D93" i="22"/>
  <c r="D92" i="22"/>
  <c r="D91" i="22"/>
  <c r="D90" i="22"/>
  <c r="D88" i="22"/>
  <c r="D87" i="22"/>
  <c r="D86" i="22"/>
  <c r="D85" i="22"/>
  <c r="D84" i="22"/>
  <c r="D83" i="22"/>
  <c r="D82" i="22"/>
  <c r="D81" i="22"/>
  <c r="D80" i="22"/>
  <c r="D34" i="22"/>
  <c r="D24" i="22"/>
  <c r="I157" i="22"/>
  <c r="I155" i="22"/>
  <c r="G152" i="22"/>
  <c r="G140" i="22"/>
  <c r="G142" i="22" s="1"/>
  <c r="G143" i="22" s="1"/>
  <c r="G132" i="22"/>
  <c r="G148" i="22" s="1"/>
  <c r="G131" i="22"/>
  <c r="G147" i="22" s="1"/>
  <c r="G117" i="22"/>
  <c r="G116" i="22"/>
  <c r="G108" i="22"/>
  <c r="G107" i="22"/>
  <c r="G106" i="22"/>
  <c r="G124" i="22" s="1"/>
  <c r="G126" i="22" s="1"/>
  <c r="H126" i="22" s="1"/>
  <c r="H100" i="22"/>
  <c r="G67" i="22"/>
  <c r="H68" i="22" s="1"/>
  <c r="H55" i="22"/>
  <c r="H46" i="22"/>
  <c r="H45" i="22"/>
  <c r="H41" i="22"/>
  <c r="H35" i="22"/>
  <c r="I34" i="22"/>
  <c r="I33" i="22"/>
  <c r="I32" i="22"/>
  <c r="I31" i="22"/>
  <c r="I30" i="22"/>
  <c r="H25" i="22"/>
  <c r="I25" i="22" s="1"/>
  <c r="I28" i="22" s="1"/>
  <c r="I24" i="22"/>
  <c r="I22" i="22"/>
  <c r="H15" i="22"/>
  <c r="H11" i="22"/>
  <c r="H6" i="22"/>
  <c r="I6" i="22" s="1"/>
  <c r="H4" i="22"/>
  <c r="I4" i="22" s="1"/>
  <c r="H17" i="22" l="1"/>
  <c r="I35" i="22"/>
  <c r="D142" i="22"/>
  <c r="H101" i="22"/>
  <c r="H62" i="22" s="1"/>
  <c r="G109" i="22"/>
  <c r="G111" i="22" s="1"/>
  <c r="G118" i="22"/>
  <c r="G120" i="22" s="1"/>
  <c r="H120" i="22" s="1"/>
  <c r="H48" i="22"/>
  <c r="H56" i="22" s="1"/>
  <c r="H57" i="22" s="1"/>
  <c r="G149" i="22"/>
  <c r="D50" i="18" s="1"/>
  <c r="G134" i="22"/>
  <c r="G135" i="22" s="1"/>
  <c r="H42" i="22" l="1"/>
  <c r="H43" i="22" s="1"/>
  <c r="H63" i="22"/>
  <c r="H64" i="22" s="1"/>
  <c r="B4" i="21" l="1"/>
  <c r="B3" i="21" l="1"/>
  <c r="B2" i="21"/>
  <c r="B5" i="21" l="1"/>
  <c r="B6" i="21"/>
  <c r="B7" i="21" l="1"/>
  <c r="D89" i="22" l="1"/>
  <c r="C46" i="18" l="1"/>
  <c r="D30" i="22"/>
  <c r="D131" i="22"/>
  <c r="D46" i="22"/>
  <c r="D134" i="22" l="1"/>
  <c r="D147" i="22"/>
  <c r="F134" i="22" l="1"/>
  <c r="D149" i="22"/>
  <c r="F149" i="22" s="1"/>
  <c r="C50" i="18" s="1"/>
  <c r="D107" i="22"/>
  <c r="D13" i="22"/>
  <c r="G161" i="22"/>
  <c r="G164" i="22" s="1"/>
  <c r="D161" i="22" l="1"/>
  <c r="D76" i="22" l="1"/>
  <c r="D78" i="22" l="1"/>
  <c r="D53" i="22"/>
  <c r="D54" i="22"/>
  <c r="D55" i="22" l="1"/>
  <c r="F55" i="22" s="1"/>
  <c r="D73" i="22" l="1"/>
  <c r="D75" i="22"/>
  <c r="D74" i="22"/>
  <c r="D77" i="22"/>
  <c r="D72" i="22"/>
  <c r="B9" i="21"/>
  <c r="D67" i="22" l="1"/>
  <c r="E68" i="22" s="1"/>
  <c r="D41" i="22"/>
  <c r="D167" i="22" s="1"/>
  <c r="D11" i="22"/>
  <c r="D33" i="22" l="1"/>
  <c r="F11" i="22"/>
  <c r="D71" i="22"/>
  <c r="C47" i="18"/>
  <c r="D163" i="22"/>
  <c r="D32" i="22"/>
  <c r="D116" i="22"/>
  <c r="D14" i="22"/>
  <c r="D15" i="22" s="1"/>
  <c r="D17" i="22" s="1"/>
  <c r="C28" i="18" s="1"/>
  <c r="D117" i="22"/>
  <c r="D22" i="22"/>
  <c r="D25" i="22" s="1"/>
  <c r="D4" i="22"/>
  <c r="F4" i="22" s="1"/>
  <c r="C11" i="18" s="1"/>
  <c r="D168" i="22" l="1"/>
  <c r="D169" i="22" s="1"/>
  <c r="E100" i="22"/>
  <c r="E101" i="22" s="1"/>
  <c r="E62" i="22" s="1"/>
  <c r="D108" i="22"/>
  <c r="D109" i="22" s="1"/>
  <c r="D170" i="22" s="1"/>
  <c r="D45" i="22"/>
  <c r="D48" i="22" s="1"/>
  <c r="D160" i="22"/>
  <c r="D164" i="22" s="1"/>
  <c r="D106" i="22"/>
  <c r="D28" i="22"/>
  <c r="D35" i="22" s="1"/>
  <c r="F35" i="22" s="1"/>
  <c r="C31" i="18" s="1"/>
  <c r="F25" i="22"/>
  <c r="C30" i="18" s="1"/>
  <c r="D118" i="22"/>
  <c r="D120" i="22" s="1"/>
  <c r="F120" i="22" s="1"/>
  <c r="C43" i="18" s="1"/>
  <c r="E84" i="18"/>
  <c r="D66" i="18"/>
  <c r="D69" i="18" s="1"/>
  <c r="D56" i="18"/>
  <c r="D48" i="18"/>
  <c r="D44" i="18"/>
  <c r="D42" i="18"/>
  <c r="D33" i="18"/>
  <c r="D36" i="18" s="1"/>
  <c r="C33" i="18" s="1"/>
  <c r="C36" i="18" s="1"/>
  <c r="D31" i="18"/>
  <c r="D30" i="18"/>
  <c r="D12" i="18"/>
  <c r="D11" i="18"/>
  <c r="D9" i="18"/>
  <c r="D171" i="22" l="1"/>
  <c r="C59" i="18" s="1"/>
  <c r="D124" i="22"/>
  <c r="D126" i="22" s="1"/>
  <c r="F126" i="22" s="1"/>
  <c r="C44" i="18" s="1"/>
  <c r="D111" i="22"/>
  <c r="C42" i="18" s="1"/>
  <c r="F48" i="22"/>
  <c r="D56" i="22"/>
  <c r="D42" i="22"/>
  <c r="D43" i="22" s="1"/>
  <c r="C39" i="18" s="1"/>
  <c r="E63" i="22" l="1"/>
  <c r="E64" i="22" s="1"/>
  <c r="C41" i="18" s="1"/>
  <c r="D57" i="22"/>
  <c r="C40" i="18" s="1"/>
</calcChain>
</file>

<file path=xl/sharedStrings.xml><?xml version="1.0" encoding="utf-8"?>
<sst xmlns="http://schemas.openxmlformats.org/spreadsheetml/2006/main" count="554" uniqueCount="400">
  <si>
    <t>CAPITAL  AND  LIABILITIES</t>
  </si>
  <si>
    <t>PROPERTY  AND  ASSETS</t>
  </si>
  <si>
    <t>1. Capital</t>
  </si>
  <si>
    <t>(i). Authorised Capital</t>
  </si>
  <si>
    <t>2. Balance  with  other  Banks</t>
  </si>
  <si>
    <t>(ii). Subscribed Capital</t>
  </si>
  <si>
    <t>(i) Current deposits</t>
  </si>
  <si>
    <t>(ii) Savings bank deposits</t>
  </si>
  <si>
    <t>-</t>
  </si>
  <si>
    <t>(iii) Fixed deposits</t>
  </si>
  <si>
    <t>3. Money  at  Call and  Short  Notice</t>
  </si>
  <si>
    <t>Nil</t>
  </si>
  <si>
    <t>4. Investments</t>
  </si>
  <si>
    <t>a. Individuals</t>
  </si>
  <si>
    <t>b. Co-operative institutions</t>
  </si>
  <si>
    <t>c. State Government</t>
  </si>
  <si>
    <t>2. Reserve  Fund  and  Other  Reserves</t>
  </si>
  <si>
    <t>(i) Statutory Reserve</t>
  </si>
  <si>
    <t>(ii) Agricultural (Credit Stabilisation) Fund</t>
  </si>
  <si>
    <t>(i) In Shares of   Central Co-operative banks.</t>
  </si>
  <si>
    <t>(iii) Building Fund</t>
  </si>
  <si>
    <t>(ii) In Shares of   Primary agricultural</t>
  </si>
  <si>
    <t>(iv) Dividend Equalisation Fund</t>
  </si>
  <si>
    <t>Credit Societies</t>
  </si>
  <si>
    <t>(v) Special Bad Debts Reserve</t>
  </si>
  <si>
    <t>(iii) In Shares of Other societies</t>
  </si>
  <si>
    <t>(vi) Bad and Doubtful Debts Reserve</t>
  </si>
  <si>
    <t>(vii) Investment Depreciation Reserve</t>
  </si>
  <si>
    <t>6. Advances</t>
  </si>
  <si>
    <t>(viii) Other Funds and Reserves</t>
  </si>
  <si>
    <t>3. Principal/  Subsidiary</t>
  </si>
  <si>
    <t>a. Government and Other Approved Securities</t>
  </si>
  <si>
    <t>State  Partnership  Fund  Account</t>
  </si>
  <si>
    <t>For share capital of -</t>
  </si>
  <si>
    <t>(i) Central Co-operative banks</t>
  </si>
  <si>
    <t>(ii)Primary agricultural credit societies</t>
  </si>
  <si>
    <t>(iii) Other societies</t>
  </si>
  <si>
    <t>a.Government and other Approved securities</t>
  </si>
  <si>
    <t>4. Deposits  and  Other  Accounts</t>
  </si>
  <si>
    <t>iii.Long term loans of which secured against</t>
  </si>
  <si>
    <t>(i) Fixed Deposits</t>
  </si>
  <si>
    <t>a.Government and Other Approved Securities</t>
  </si>
  <si>
    <t>a. From Individuals</t>
  </si>
  <si>
    <t>b. From Central Co-operative banks</t>
  </si>
  <si>
    <t>c. From Other societies</t>
  </si>
  <si>
    <t>(ii) Savings Bank Deposits</t>
  </si>
  <si>
    <t>b. From Central co-operative bank</t>
  </si>
  <si>
    <t>7. Interest  Receivable</t>
  </si>
  <si>
    <t>(iii) Current Deposits</t>
  </si>
  <si>
    <t>b. From Central Co-operative bank</t>
  </si>
  <si>
    <t>(iv) Money at call and short notice</t>
  </si>
  <si>
    <t>9. Branch  Adjustments</t>
  </si>
  <si>
    <t>10. Premises  less  Depreciation</t>
  </si>
  <si>
    <t>5. Borrowings</t>
  </si>
  <si>
    <t>I.   From the Reserve Bank of India/</t>
  </si>
  <si>
    <t>State/Central Co-operative Bank</t>
  </si>
  <si>
    <t>12. Other  Assets</t>
  </si>
  <si>
    <t>Sl.</t>
  </si>
  <si>
    <t>Particulars</t>
  </si>
  <si>
    <t>Amount (in Rs.)</t>
  </si>
  <si>
    <t>a.</t>
  </si>
  <si>
    <t>Reserve Fund</t>
  </si>
  <si>
    <t>b.</t>
  </si>
  <si>
    <t>Co-Operative Education Fund</t>
  </si>
  <si>
    <t>c.</t>
  </si>
  <si>
    <t>Building Fund</t>
  </si>
  <si>
    <t>d.</t>
  </si>
  <si>
    <t>Member Relief Fund</t>
  </si>
  <si>
    <t>e.</t>
  </si>
  <si>
    <t>Building Recoupment Fund</t>
  </si>
  <si>
    <t>f.</t>
  </si>
  <si>
    <t>Common Good Fund</t>
  </si>
  <si>
    <t>g.</t>
  </si>
  <si>
    <t>Professional Education Fund</t>
  </si>
  <si>
    <t>TOTAL</t>
  </si>
  <si>
    <t>The Net Profit disclosed in the Profit and Loss account is after providing;</t>
  </si>
  <si>
    <t>i) Provision for Taxes.</t>
  </si>
  <si>
    <t>ii) Deferred Tax</t>
  </si>
  <si>
    <t>iii) Provision for Standard Assets and Non Performing Assets as per prudential norms.</t>
  </si>
  <si>
    <t>iv) Additional Provision for loan (Morotarium Period- Covid)</t>
  </si>
  <si>
    <t>v) Special Reserve u/s 36(i)(viii).</t>
  </si>
  <si>
    <t>vi) Provision for Terminal Leave Surrender.</t>
  </si>
  <si>
    <t>vii) Provision for Investment Depreciation Reserve</t>
  </si>
  <si>
    <t>viii) Provision for Investment Fluctuation Reserve</t>
  </si>
  <si>
    <t>Previous year’s figures have been regrouped and recasted wherever necessary</t>
  </si>
  <si>
    <t>to suit current year layout.</t>
  </si>
  <si>
    <t>Ottapalam</t>
  </si>
  <si>
    <t>a) Provision for Non Performing Asset</t>
  </si>
  <si>
    <t>b) Provision for Depreciation on Investment</t>
  </si>
  <si>
    <t>c) Provision for Standard Asset (Rs. in Lakhs)</t>
  </si>
  <si>
    <t>a)Towards NPA</t>
  </si>
  <si>
    <t>c)Towards Standard assets</t>
  </si>
  <si>
    <t>b). Foreign currency liabilities</t>
  </si>
  <si>
    <t>a) Insurance Premium paid towards DICGC/ECGC(lakhs)</t>
  </si>
  <si>
    <t>b) Provision for Income Tax (Lakhs)</t>
  </si>
  <si>
    <t>Penalties imposed by Reserve Bank of India</t>
  </si>
  <si>
    <t>Restructured Accounts</t>
  </si>
  <si>
    <t>The non banking assets acquired in satisfaction of claims were valued by Sale Officer.</t>
  </si>
  <si>
    <t>Current Year</t>
  </si>
  <si>
    <t>Previous Year</t>
  </si>
  <si>
    <t>Opening balance of amounts transferred to DEAF(lakhs)</t>
  </si>
  <si>
    <t>Closing balance of amounts transferred to DEAF account</t>
  </si>
  <si>
    <t>I.</t>
  </si>
  <si>
    <t>CRAR Tier Capital - %.</t>
  </si>
  <si>
    <t>Movement in CRAR - % (+/-)</t>
  </si>
  <si>
    <t>Investments (Rs. in lakhs)</t>
  </si>
  <si>
    <t>a) Book value of Investments</t>
  </si>
  <si>
    <t>b) Face value of Investments</t>
  </si>
  <si>
    <t>Exposure to Real Estate</t>
  </si>
  <si>
    <t>a) Whether any financial assets sold during</t>
  </si>
  <si>
    <t>the year to Securitization Company/</t>
  </si>
  <si>
    <t>Reconstruction Company and Enforcement</t>
  </si>
  <si>
    <t>of Security Interest Act, 2002</t>
  </si>
  <si>
    <t>No</t>
  </si>
  <si>
    <t>b) Exposure to Capital Market</t>
  </si>
  <si>
    <t>c) Details of Single Borrower Limit/Group</t>
  </si>
  <si>
    <t>Borrower Limit exceeded by the Bank</t>
  </si>
  <si>
    <t>Advance against shares and Debentures</t>
  </si>
  <si>
    <t>Advance to Directors, their relatives/</t>
  </si>
  <si>
    <t>Companies / Firms in which they are</t>
  </si>
  <si>
    <t>Interested</t>
  </si>
  <si>
    <t>(b) Non Fund Based</t>
  </si>
  <si>
    <t>a) Gross Non-performing assets</t>
  </si>
  <si>
    <t>b) Net Non performing assets</t>
  </si>
  <si>
    <t>a) Opening balance</t>
  </si>
  <si>
    <t>b) Additions during the year</t>
  </si>
  <si>
    <t>c) Reductions during the year</t>
  </si>
  <si>
    <t>d) Closing balance</t>
  </si>
  <si>
    <t>b) Non-Interest income to working funds-%</t>
  </si>
  <si>
    <t>c)Operating profit to working funds-%</t>
  </si>
  <si>
    <t>d)Return on assets-%</t>
  </si>
  <si>
    <t>e)Business per employee (Rs. in Lakhs)</t>
  </si>
  <si>
    <t>f) Profit per employee (Rs. in Lakhs)</t>
  </si>
  <si>
    <t>Amortisation of Investments</t>
  </si>
  <si>
    <t>Commission</t>
  </si>
  <si>
    <t>Refreshment Expenses</t>
  </si>
  <si>
    <t>Registered Notice</t>
  </si>
  <si>
    <t>Security Charges</t>
  </si>
  <si>
    <t>Pigmy Deposit Collection Commission</t>
  </si>
  <si>
    <t>Covid Relief Assistance</t>
  </si>
  <si>
    <t>General Body Expenses</t>
  </si>
  <si>
    <t>Staff Training Programme</t>
  </si>
  <si>
    <t>Travelling Allowances</t>
  </si>
  <si>
    <t>Kerala Flood Cess</t>
  </si>
  <si>
    <t>Miscellaneous Expenses</t>
  </si>
  <si>
    <t>Provision for NPA</t>
  </si>
  <si>
    <t>EXPENDITURE</t>
  </si>
  <si>
    <t>INCOME</t>
  </si>
  <si>
    <t>Interest and Discount</t>
  </si>
  <si>
    <t>Salaries and allowances and provident fund</t>
  </si>
  <si>
    <t>Commission, exchange  and brokerage</t>
  </si>
  <si>
    <t>Directors' and local committee members' fees and allowances</t>
  </si>
  <si>
    <t>Subsidies and donations</t>
  </si>
  <si>
    <t>Rent, taxes, insurance, lighting, etc</t>
  </si>
  <si>
    <t>Income  from non- banking assets and profit from sale  of or dealing with such assets</t>
  </si>
  <si>
    <t>Law charges</t>
  </si>
  <si>
    <t>Postage  and telephone  charges</t>
  </si>
  <si>
    <t>Auditor's fees</t>
  </si>
  <si>
    <t>Depreciation on and repairs to property</t>
  </si>
  <si>
    <t>Other Receipts</t>
  </si>
  <si>
    <t>Stationery, Printing and advertisement</t>
  </si>
  <si>
    <t>Other Expenditure</t>
  </si>
  <si>
    <t>Balance  of Profit</t>
  </si>
  <si>
    <t>9. Other  Liabilities</t>
  </si>
  <si>
    <t>(ii) Unclaimed dividends</t>
  </si>
  <si>
    <t>(iii) Suspense</t>
  </si>
  <si>
    <t>(iv) Sundries</t>
  </si>
  <si>
    <t>10. Profit  and  Loss</t>
  </si>
  <si>
    <t>Profit as per last Balance Sheet</t>
  </si>
  <si>
    <t>Profit and Loss Account</t>
  </si>
  <si>
    <t>Total</t>
  </si>
  <si>
    <t>(ii)   Other tangible securities</t>
  </si>
  <si>
    <t>III. From the State Government</t>
  </si>
  <si>
    <t>(i)   Government and other approved securities</t>
  </si>
  <si>
    <t>IV.   Loan from other sources</t>
  </si>
  <si>
    <t>6. Bills  for  Collection  being  Bills</t>
  </si>
  <si>
    <t>Receivable  as  per  Contra</t>
  </si>
  <si>
    <t>7. Overdue  Interest  Reserve</t>
  </si>
  <si>
    <t>8. Interest  Payable</t>
  </si>
  <si>
    <t>II.   From the State Bank of India</t>
  </si>
  <si>
    <t>Figs As  on  31.03.2022</t>
  </si>
  <si>
    <t>Figs As  on  31.03.2023</t>
  </si>
  <si>
    <t>Other Investments</t>
  </si>
  <si>
    <t>(i)  Bill payable</t>
  </si>
  <si>
    <t>Conveyance charges</t>
  </si>
  <si>
    <t>Annual Maintenance Charges</t>
  </si>
  <si>
    <t>Notice Charges</t>
  </si>
  <si>
    <t>One Time Settlement of Loans</t>
  </si>
  <si>
    <t>Cost of Special Sale Officer</t>
  </si>
  <si>
    <t>Legal exp</t>
  </si>
  <si>
    <t>Site inspection charges</t>
  </si>
  <si>
    <t>Court cost</t>
  </si>
  <si>
    <t>THE OTTAPALAM CO-OPERATIVE URBAN BANK LTD NO.F.1647.OTTAPALAM, PIN - 679 101,PALAKKAD - DT KERALA</t>
  </si>
  <si>
    <t>ADDITIONAL DISCLOSURE</t>
  </si>
  <si>
    <t>PARTICULARS</t>
  </si>
  <si>
    <t>F.Y.2021-2022</t>
  </si>
  <si>
    <t>F.Y.2020-2021</t>
  </si>
  <si>
    <t>(a)  Fund Based</t>
  </si>
  <si>
    <t>cost of deposit : Average Cost of Deposit %</t>
  </si>
  <si>
    <t>Non-Performing assets (Rs. In lakhs)</t>
  </si>
  <si>
    <t>Movement of Gross NPAs (Rs.in lakhs)</t>
  </si>
  <si>
    <t>Profitability</t>
  </si>
  <si>
    <t>a)Interest Income to working funds</t>
  </si>
  <si>
    <t>Movement in Provisions</t>
  </si>
  <si>
    <t>b)Towards  depreciation on investments</t>
  </si>
  <si>
    <t>a).  Foreign currency assets</t>
  </si>
  <si>
    <t>DEAF ACCOUNT</t>
  </si>
  <si>
    <t>Add: Amount transferred to DEAF during the year</t>
  </si>
  <si>
    <t>Less: Amount reimbursed by DEAF towards claims</t>
  </si>
  <si>
    <t>(a)  APPROPRIATION OF PROFITS</t>
  </si>
  <si>
    <t>h</t>
  </si>
  <si>
    <t xml:space="preserve">Dividend </t>
  </si>
  <si>
    <t>(b) NET PROFIT</t>
  </si>
  <si>
    <t>Sd/-</t>
  </si>
  <si>
    <t>I.M.Satheesan</t>
  </si>
  <si>
    <t>P.M.Devadas</t>
  </si>
  <si>
    <t>Chairman</t>
  </si>
  <si>
    <t>Vice Chairman</t>
  </si>
  <si>
    <t>Adv.Haridas.V.K</t>
  </si>
  <si>
    <t>T Y Somasundaram</t>
  </si>
  <si>
    <t>Director</t>
  </si>
  <si>
    <t>Sankara Narayanan K P</t>
  </si>
  <si>
    <t>Chief Executive Officer</t>
  </si>
  <si>
    <t>For PRAVEEN &amp; PRAKASH</t>
  </si>
  <si>
    <t>06.06.2022</t>
  </si>
  <si>
    <t>Chartered Accountants (Reg.No:014106 S)</t>
  </si>
  <si>
    <t>PRAVEEN P, Mcom,LCS,FCA,DISA</t>
  </si>
  <si>
    <t>Partner ( M.No.:229103)</t>
  </si>
  <si>
    <t xml:space="preserve">             UDIN : 22229103AKIOZJ3502</t>
  </si>
  <si>
    <t>5. Investments  out  of the Principal/Subsidiary  State Partnership Fund</t>
  </si>
  <si>
    <t>Considered  bad  and  doubtful of recovery</t>
  </si>
  <si>
    <t>On performing Assets</t>
  </si>
  <si>
    <t>11. (a) Furniture  and  Fixtures  less Depreciation</t>
  </si>
  <si>
    <t>(b)   Medium term loans of which secured against</t>
  </si>
  <si>
    <t>(c)   Long term loans of which secured against</t>
  </si>
  <si>
    <t>(a)   Short term loans, Cash credits,and over-drafts of which secured against</t>
  </si>
  <si>
    <t>(a)   Short term loans,cash credits      and overdrafts   of which secured against</t>
  </si>
  <si>
    <t>THE  OTTAPALAM  CO-OPERATIVE  URBAN  BANK  LTD  NO.F.1647,  OTTAPALAM,  PIN-679  101,   PALAKKAD  -DT,  KERALA.</t>
  </si>
  <si>
    <t xml:space="preserve">(iii) Shares in Co-operative Institutions other than institutions other than out of 5 below
</t>
  </si>
  <si>
    <t>(i) In Central and State Government securities (at book value)</t>
  </si>
  <si>
    <t>i)Short term loans, cash credits,overdrafts and bills discounted of which secured against -</t>
  </si>
  <si>
    <t>Deaf Acccount with RBI contra</t>
  </si>
  <si>
    <t>Contingent liabilities</t>
  </si>
  <si>
    <t>Face value -212,46,22,000/-</t>
  </si>
  <si>
    <t>As per our report of even date attached</t>
  </si>
  <si>
    <t>Ottappalam</t>
  </si>
  <si>
    <t>(iii). Amount called up on 23,83,192</t>
  </si>
  <si>
    <t>NIL</t>
  </si>
  <si>
    <t>(a)   Short term loans, Cash credits and overdraft of which secured against</t>
  </si>
  <si>
    <t xml:space="preserve">(i)   Government and other approved securities
</t>
  </si>
  <si>
    <t>b.Other tangible securities of the advances amount due from Individuals 66,33,98,201.67</t>
  </si>
  <si>
    <t>b.Other tangible securities of the advances amount due from Individuals 1,19,64,26,106.99</t>
  </si>
  <si>
    <t>(ii) Other trustee Securities</t>
  </si>
  <si>
    <t>(iv) Other investments</t>
  </si>
  <si>
    <t>AMOUNT AS ON  31.03.2022</t>
  </si>
  <si>
    <t>AMOUNT AS ON  31.03.2023</t>
  </si>
  <si>
    <t>b. Other tangible securities of the advances amount due from Individuals 1,36,23,31,668.43</t>
  </si>
  <si>
    <t>Of the advances amount overdue 11,16,45,839.00</t>
  </si>
  <si>
    <t>Amount</t>
  </si>
  <si>
    <t>Amount      (In Lakhs)</t>
  </si>
  <si>
    <t xml:space="preserve">1. Book Value of Investments = </t>
  </si>
  <si>
    <t xml:space="preserve">2. Face Value of Investments </t>
  </si>
  <si>
    <t xml:space="preserve">3. Cost of Deposits </t>
  </si>
  <si>
    <t>Average Cost of Deposit = Total Interest on Deposit/ Avg Deposit</t>
  </si>
  <si>
    <t>a. Total Interest on Deposit</t>
  </si>
  <si>
    <t>b. Opening Deposit</t>
  </si>
  <si>
    <t>c. Closing Deposit</t>
  </si>
  <si>
    <t>d. Average Deposit (b+c)/2</t>
  </si>
  <si>
    <t>e. Average Cost of Deposit (a/d)</t>
  </si>
  <si>
    <t>4. Gross NPA's</t>
  </si>
  <si>
    <t>Amount                 (in Lakhs)</t>
  </si>
  <si>
    <t>Total Advances as per B/S</t>
  </si>
  <si>
    <t>Less: Advance under Standard</t>
  </si>
  <si>
    <t xml:space="preserve"> Asset Category (Performing Asset)</t>
  </si>
  <si>
    <t>Gross  NPA</t>
  </si>
  <si>
    <t>5.Net NPA</t>
  </si>
  <si>
    <t>Gross NPA</t>
  </si>
  <si>
    <t>Net NPA</t>
  </si>
  <si>
    <t>6. Profitability Ratios</t>
  </si>
  <si>
    <t>A. . Interest Income to Working Fund (%)</t>
  </si>
  <si>
    <t xml:space="preserve">    a. Interest on Loan</t>
  </si>
  <si>
    <t xml:space="preserve">    b. Working Fund (Note)</t>
  </si>
  <si>
    <t xml:space="preserve">    c. Interest Income to Working Fund(a/b)*100</t>
  </si>
  <si>
    <t xml:space="preserve">    Note (Working Fund)</t>
  </si>
  <si>
    <t xml:space="preserve">    Balancesheet Total  = </t>
  </si>
  <si>
    <t>B. Non Interest Income to Working Fund</t>
  </si>
  <si>
    <t xml:space="preserve">          =( Commission + Other Receipts) / Working Fund</t>
  </si>
  <si>
    <t xml:space="preserve">    a. Commission</t>
  </si>
  <si>
    <t xml:space="preserve">    b. Other Receipts</t>
  </si>
  <si>
    <t xml:space="preserve">    c. Total Non interest income</t>
  </si>
  <si>
    <t xml:space="preserve">    d. Working fund</t>
  </si>
  <si>
    <t xml:space="preserve">    e. Non Interest Income to Working Fund (c/d)*100</t>
  </si>
  <si>
    <t>C. Operating Profit to Working Fund - %</t>
  </si>
  <si>
    <t xml:space="preserve">        = (Operating Profit / Working Funds) </t>
  </si>
  <si>
    <t xml:space="preserve">    a. Operating Profit</t>
  </si>
  <si>
    <t xml:space="preserve">    b. Working Fund</t>
  </si>
  <si>
    <t xml:space="preserve">    c. Operating Profit to Working Fund (a/b)*100</t>
  </si>
  <si>
    <t>COMPUTATION OF OPERATING PROFIT</t>
  </si>
  <si>
    <t>(i) Total Operating Income</t>
  </si>
  <si>
    <t>Additional provision reversed</t>
  </si>
  <si>
    <t>(ii)Total Operating Expenses</t>
  </si>
  <si>
    <t>Interest on deposits, borrowings, etc.</t>
  </si>
  <si>
    <t xml:space="preserve">Directors'  fees </t>
  </si>
  <si>
    <t>Postage and telephone charges</t>
  </si>
  <si>
    <t xml:space="preserve">Stationery, Printing and advertisement </t>
  </si>
  <si>
    <t>Other Expenditure :</t>
  </si>
  <si>
    <t>(iii) Operating Profit (i - ii)</t>
  </si>
  <si>
    <t>D. Return on Assets= Net Profit/ (Opening Total Assets + Closing Total Assets)/2</t>
  </si>
  <si>
    <t>a. Net Profit</t>
  </si>
  <si>
    <t>b. Opening Total Asset</t>
  </si>
  <si>
    <t>c. Closing Total Asset</t>
  </si>
  <si>
    <t>d. Average Total Asset (b+c)/2</t>
  </si>
  <si>
    <t>e. Return on Asset (a/d)</t>
  </si>
  <si>
    <t>E. Business per Empolyee</t>
  </si>
  <si>
    <t>= (Total Deposit + Total Advances)/ No of Employees</t>
  </si>
  <si>
    <t>a. Total Deposit</t>
  </si>
  <si>
    <t>b. Total Advances</t>
  </si>
  <si>
    <t>c. Total (a+b)</t>
  </si>
  <si>
    <t>d. No of employees</t>
  </si>
  <si>
    <t>e. Business per Empolyee (c/d)</t>
  </si>
  <si>
    <t>F. Profit per Employees</t>
  </si>
  <si>
    <t xml:space="preserve">      = Total Profit/ No of employees</t>
  </si>
  <si>
    <t>b. No of employees</t>
  </si>
  <si>
    <t>c. Total Profit/ No of employees</t>
  </si>
  <si>
    <t>7. Provision for Non - Performing Assets</t>
  </si>
  <si>
    <t xml:space="preserve">           = (Provision for NPA + Addition Provision for NPA)/1,00,000</t>
  </si>
  <si>
    <t>b. Additional Prov for morotarium</t>
  </si>
  <si>
    <t>c. Additional prov for NPA</t>
  </si>
  <si>
    <t>d. Total (a+b+c)</t>
  </si>
  <si>
    <t xml:space="preserve">8. Provision For Standard Assets </t>
  </si>
  <si>
    <t>= (Provision against Standard Assets + Contingent Provision for Standard Assets)/1,00,000</t>
  </si>
  <si>
    <t>a. Prov for Std Asset</t>
  </si>
  <si>
    <t>b. Contingent Provision for Standard Assets</t>
  </si>
  <si>
    <t>c. Total</t>
  </si>
  <si>
    <t>9. Movement in provisions</t>
  </si>
  <si>
    <t xml:space="preserve">     a. Towards NPA =</t>
  </si>
  <si>
    <t>Additional provision for Morotarium</t>
  </si>
  <si>
    <t xml:space="preserve">     b. Towards Std Asset =</t>
  </si>
  <si>
    <t xml:space="preserve">                  Provision for NPA (CY) = </t>
  </si>
  <si>
    <t>Provisions against standard assets</t>
  </si>
  <si>
    <t xml:space="preserve">In Lakhs </t>
  </si>
  <si>
    <t>10. Insurance Premium Paid to DICGC/ECGC</t>
  </si>
  <si>
    <t xml:space="preserve">11. Provision for Income Tax = </t>
  </si>
  <si>
    <t>ROE</t>
  </si>
  <si>
    <t>Profit availabile equity share holder</t>
  </si>
  <si>
    <t>Equity share capital</t>
  </si>
  <si>
    <t>Capital reserve</t>
  </si>
  <si>
    <t>The net profit for the year 2021-2022 has been appropriated in the following manner</t>
  </si>
  <si>
    <t>Opening balance</t>
  </si>
  <si>
    <t>add purchase</t>
  </si>
  <si>
    <t>less sales</t>
  </si>
  <si>
    <t>Purchase of other investment</t>
  </si>
  <si>
    <t>OCUB 21-22 WORKINGS FOR NOTES TO ACCOUNTS</t>
  </si>
  <si>
    <t xml:space="preserve">           = (Interest on Loans + Interest Received on Special BDR)/Working Fund</t>
  </si>
  <si>
    <t>a. Prov for NPA</t>
  </si>
  <si>
    <t>In Lakhs (d/100000)</t>
  </si>
  <si>
    <t>In Lakhs (c/100000)</t>
  </si>
  <si>
    <t>Dividend equilisation reserve</t>
  </si>
  <si>
    <t>OCUB 22-23 WORKINGS FOR NOTES TO ACCOUNTS</t>
  </si>
  <si>
    <r>
      <rPr>
        <u/>
        <sz val="14"/>
        <rFont val="Bookman Old Style"/>
        <family val="1"/>
      </rPr>
      <t>Less:</t>
    </r>
    <r>
      <rPr>
        <sz val="14"/>
        <rFont val="Bookman Old Style"/>
        <family val="1"/>
      </rPr>
      <t xml:space="preserve"> Provision for NPA</t>
    </r>
  </si>
  <si>
    <r>
      <rPr>
        <u/>
        <sz val="14"/>
        <rFont val="Bookman Old Style"/>
        <family val="1"/>
      </rPr>
      <t>Less:</t>
    </r>
    <r>
      <rPr>
        <sz val="14"/>
        <rFont val="Bookman Old Style"/>
        <family val="1"/>
      </rPr>
      <t xml:space="preserve"> Addition Provision for NPA</t>
    </r>
  </si>
  <si>
    <r>
      <rPr>
        <u/>
        <sz val="14"/>
        <rFont val="Bookman Old Style"/>
        <family val="1"/>
      </rPr>
      <t>Less:</t>
    </r>
    <r>
      <rPr>
        <sz val="14"/>
        <rFont val="Bookman Old Style"/>
        <family val="1"/>
      </rPr>
      <t xml:space="preserve"> Special Bad Debts Reserve</t>
    </r>
  </si>
  <si>
    <r>
      <rPr>
        <u/>
        <sz val="14"/>
        <rFont val="Bookman Old Style"/>
        <family val="1"/>
      </rPr>
      <t>Less:</t>
    </r>
    <r>
      <rPr>
        <sz val="14"/>
        <rFont val="Bookman Old Style"/>
        <family val="1"/>
      </rPr>
      <t xml:space="preserve"> Bad and Doubtful Debts</t>
    </r>
  </si>
  <si>
    <r>
      <rPr>
        <u/>
        <sz val="14"/>
        <rFont val="Bookman Old Style"/>
        <family val="1"/>
      </rPr>
      <t>Less:</t>
    </r>
    <r>
      <rPr>
        <sz val="14"/>
        <rFont val="Bookman Old Style"/>
        <family val="1"/>
      </rPr>
      <t xml:space="preserve"> Interest Received on Special BDR</t>
    </r>
  </si>
  <si>
    <r>
      <t xml:space="preserve">    </t>
    </r>
    <r>
      <rPr>
        <u/>
        <sz val="14"/>
        <rFont val="Bookman Old Style"/>
        <family val="1"/>
      </rPr>
      <t>Less:</t>
    </r>
    <r>
      <rPr>
        <sz val="14"/>
        <rFont val="Bookman Old Style"/>
        <family val="1"/>
      </rPr>
      <t xml:space="preserve"> Overdue Interest</t>
    </r>
  </si>
  <si>
    <r>
      <t xml:space="preserve">    </t>
    </r>
    <r>
      <rPr>
        <u/>
        <sz val="14"/>
        <rFont val="Bookman Old Style"/>
        <family val="1"/>
      </rPr>
      <t>Less:</t>
    </r>
    <r>
      <rPr>
        <sz val="14"/>
        <rFont val="Bookman Old Style"/>
        <family val="1"/>
      </rPr>
      <t xml:space="preserve"> Bills as per Contra</t>
    </r>
  </si>
  <si>
    <t>F.Y.2022-2023</t>
  </si>
  <si>
    <t>as per the decisions taken in the General Body meeting dated 21.09.2022</t>
  </si>
  <si>
    <t>13. Net interest Margin</t>
  </si>
  <si>
    <t>Interest on Loan</t>
  </si>
  <si>
    <t>Interest on Deposit</t>
  </si>
  <si>
    <t>b</t>
  </si>
  <si>
    <t>(a-b)</t>
  </si>
  <si>
    <t>Avg Asset</t>
  </si>
  <si>
    <t>Net Interest Margin</t>
  </si>
  <si>
    <t>2020-21</t>
  </si>
  <si>
    <t>22.06.2023</t>
  </si>
  <si>
    <t xml:space="preserve">UDIN : 23229103BGSILE3931 </t>
  </si>
  <si>
    <t>1. Cash  in  hand  and  with  Reserve Bank  of India, State  bank  of India  ,State  Co-operative  bank  &amp;  Central Co-operative  bank</t>
  </si>
  <si>
    <t>ii)Medium term loans of which secured against</t>
  </si>
  <si>
    <t>8. Bills  receivable  being  Bills  for Collection  as  per  Contra</t>
  </si>
  <si>
    <t>13. Non-Banking  Assets  acquired in  satisfaction  of claims</t>
  </si>
  <si>
    <t>Interest on deposits, borrowings,etc.</t>
  </si>
  <si>
    <t>Rs           Ps</t>
  </si>
  <si>
    <t>2980000 A class Shares of 50/- each.</t>
  </si>
  <si>
    <t>1000 B class Shares of 1000/- each.</t>
  </si>
  <si>
    <t>23,83,192 A class Shares of 50/- each</t>
  </si>
  <si>
    <t xml:space="preserve"> A class Shares of 50/- each less calls unpaid of (iii) above, held by :-</t>
  </si>
  <si>
    <t xml:space="preserve">      (b) Vehicle Less Depreciation</t>
  </si>
  <si>
    <t xml:space="preserve">      (c) Library Books</t>
  </si>
  <si>
    <r>
      <t>BALANCE  SHEET  AS  ON  31</t>
    </r>
    <r>
      <rPr>
        <b/>
        <u/>
        <vertAlign val="superscript"/>
        <sz val="48"/>
        <rFont val="Bookman Old Style"/>
        <family val="1"/>
      </rPr>
      <t>ST</t>
    </r>
    <r>
      <rPr>
        <b/>
        <u/>
        <sz val="48"/>
        <rFont val="Bookman Old Style"/>
        <family val="1"/>
      </rPr>
      <t xml:space="preserve">  MARCH  2023.</t>
    </r>
  </si>
  <si>
    <r>
      <t xml:space="preserve">Considered </t>
    </r>
    <r>
      <rPr>
        <sz val="36"/>
        <rFont val="Bookman Old Style"/>
        <family val="1"/>
      </rPr>
      <t>Bad and doubtful of recovery 11,05,68,907.00</t>
    </r>
  </si>
  <si>
    <r>
      <t xml:space="preserve">Of the advances Amount </t>
    </r>
    <r>
      <rPr>
        <sz val="36"/>
        <rFont val="Bookman Old Style"/>
        <family val="1"/>
      </rPr>
      <t>Overdue 95,68,451.00</t>
    </r>
  </si>
  <si>
    <r>
      <t xml:space="preserve">Considered </t>
    </r>
    <r>
      <rPr>
        <sz val="36"/>
        <rFont val="Bookman Old Style"/>
        <family val="1"/>
      </rPr>
      <t>Bad and doubtful of recovery 13,94,18,108.00</t>
    </r>
  </si>
  <si>
    <r>
      <t xml:space="preserve">Of the advances Amount </t>
    </r>
    <r>
      <rPr>
        <sz val="36"/>
        <rFont val="Bookman Old Style"/>
        <family val="1"/>
      </rPr>
      <t>Overdue 19,32,605.00</t>
    </r>
  </si>
  <si>
    <r>
      <t xml:space="preserve">Considered </t>
    </r>
    <r>
      <rPr>
        <sz val="36"/>
        <rFont val="Bookman Old Style"/>
        <family val="1"/>
      </rPr>
      <t>Bad and doubtful of recovery  3,14,54,711.00</t>
    </r>
  </si>
  <si>
    <r>
      <rPr>
        <sz val="36"/>
        <rFont val="Bookman Old Style"/>
        <family val="1"/>
      </rPr>
      <t>(i)   Government and other approved
securities</t>
    </r>
  </si>
  <si>
    <r>
      <rPr>
        <u/>
        <sz val="36"/>
        <rFont val="Bookman Old Style"/>
        <family val="1"/>
      </rPr>
      <t>Less</t>
    </r>
    <r>
      <rPr>
        <sz val="36"/>
        <rFont val="Bookman Old Style"/>
        <family val="1"/>
      </rPr>
      <t>: Appropriations</t>
    </r>
  </si>
  <si>
    <r>
      <rPr>
        <u/>
        <sz val="36"/>
        <rFont val="Bookman Old Style"/>
        <family val="1"/>
      </rPr>
      <t>Add</t>
    </r>
    <r>
      <rPr>
        <sz val="36"/>
        <rFont val="Bookman Old Style"/>
        <family val="1"/>
      </rPr>
      <t>: Profit for the year brought from the Profit &amp; Loss Account</t>
    </r>
  </si>
  <si>
    <t>PROFIT &amp; LOSS ACCOUNT FOR THE YEAR ENDED 31ST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</si>
</sst>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 * #,##0.000000_ ;_ * \-#,##0.000000_ ;_ * &quot;-&quot;??_ ;_ @_ "/>
    <numFmt numFmtId="166" formatCode="_(* #,##0.000000_);_(* \(#,##0.000000\);_(* &quot;-&quot;??_);_(@_)"/>
  </numFmts>
  <fonts count="5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mbria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name val="Bookman Old Style"/>
      <family val="1"/>
    </font>
    <font>
      <sz val="12"/>
      <name val="Bookman Old Style"/>
      <family val="2"/>
    </font>
    <font>
      <b/>
      <sz val="12"/>
      <name val="Bookman Old Style"/>
      <family val="1"/>
    </font>
    <font>
      <b/>
      <sz val="12"/>
      <name val="Bookman Old Style"/>
      <family val="2"/>
    </font>
    <font>
      <sz val="12"/>
      <name val="Bookman Old Style Bold"/>
      <family val="2"/>
    </font>
    <font>
      <b/>
      <u/>
      <sz val="16"/>
      <name val="Bookman Old Style"/>
      <family val="1"/>
    </font>
    <font>
      <sz val="11"/>
      <name val="Bookman Old Style"/>
      <family val="2"/>
    </font>
    <font>
      <sz val="12"/>
      <color rgb="FF000000"/>
      <name val="Bookman Old Style"/>
      <family val="1"/>
    </font>
    <font>
      <sz val="12"/>
      <color theme="1"/>
      <name val="Bookman Old Style"/>
      <family val="2"/>
    </font>
    <font>
      <sz val="12"/>
      <color rgb="FF000000"/>
      <name val="Bookman Old Style"/>
      <family val="2"/>
    </font>
    <font>
      <b/>
      <sz val="14"/>
      <name val="Bookman Old Style"/>
      <family val="1"/>
    </font>
    <font>
      <sz val="16"/>
      <name val="Bookman Old Style"/>
      <family val="1"/>
    </font>
    <font>
      <sz val="10"/>
      <color rgb="FF000000"/>
      <name val="Times New Roman"/>
      <family val="1"/>
    </font>
    <font>
      <sz val="11"/>
      <name val="Bookman Old Style"/>
      <family val="1"/>
    </font>
    <font>
      <b/>
      <u/>
      <sz val="11"/>
      <name val="Bookman Old Style"/>
      <family val="1"/>
    </font>
    <font>
      <sz val="11"/>
      <name val="Calibri"/>
      <family val="2"/>
      <scheme val="minor"/>
    </font>
    <font>
      <u/>
      <sz val="11"/>
      <name val="Bookman Old Style"/>
      <family val="1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9966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C339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4"/>
      <name val="Bookman Old Style"/>
      <family val="1"/>
    </font>
    <font>
      <b/>
      <u/>
      <sz val="14"/>
      <name val="Bookman Old Style"/>
      <family val="1"/>
    </font>
    <font>
      <u/>
      <sz val="14"/>
      <name val="Bookman Old Style"/>
      <family val="1"/>
    </font>
    <font>
      <b/>
      <i/>
      <u/>
      <sz val="14"/>
      <name val="Bookman Old Style"/>
      <family val="1"/>
    </font>
    <font>
      <sz val="14"/>
      <name val="Bookman Old Style"/>
      <family val="2"/>
    </font>
    <font>
      <sz val="14"/>
      <name val="Calibri"/>
      <family val="2"/>
      <scheme val="minor"/>
    </font>
    <font>
      <b/>
      <sz val="28"/>
      <name val="Bookman Old Style"/>
      <family val="1"/>
    </font>
    <font>
      <sz val="28"/>
      <color rgb="FF000000"/>
      <name val="Bookman Old Style"/>
      <family val="1"/>
    </font>
    <font>
      <sz val="28"/>
      <name val="Bookman Old Style"/>
      <family val="1"/>
    </font>
    <font>
      <b/>
      <sz val="36"/>
      <name val="Bookman Old Style"/>
      <family val="1"/>
    </font>
    <font>
      <sz val="36"/>
      <name val="Bookman Old Style"/>
      <family val="1"/>
    </font>
    <font>
      <sz val="36"/>
      <color rgb="FF000000"/>
      <name val="Bookman Old Style"/>
      <family val="1"/>
    </font>
    <font>
      <b/>
      <u/>
      <sz val="48"/>
      <name val="Bookman Old Style"/>
      <family val="1"/>
    </font>
    <font>
      <b/>
      <u/>
      <vertAlign val="superscript"/>
      <sz val="48"/>
      <name val="Bookman Old Style"/>
      <family val="1"/>
    </font>
    <font>
      <b/>
      <sz val="36"/>
      <color rgb="FF000000"/>
      <name val="Bookman Old Style"/>
      <family val="1"/>
    </font>
    <font>
      <i/>
      <sz val="36"/>
      <name val="Bookman Old Style"/>
      <family val="1"/>
    </font>
    <font>
      <u/>
      <sz val="36"/>
      <name val="Bookman Old Style"/>
      <family val="1"/>
    </font>
    <font>
      <u/>
      <sz val="36"/>
      <color rgb="FF000000"/>
      <name val="Bookman Old Style"/>
      <family val="1"/>
    </font>
    <font>
      <sz val="72"/>
      <name val="Bookman Old Style"/>
      <family val="1"/>
    </font>
    <font>
      <sz val="72"/>
      <color rgb="FF000000"/>
      <name val="Bookman Old Style"/>
      <family val="1"/>
    </font>
    <font>
      <b/>
      <sz val="72"/>
      <name val="Bookman Old Style"/>
      <family val="1"/>
    </font>
    <font>
      <b/>
      <sz val="72"/>
      <color rgb="FF000000"/>
      <name val="Bookman Old Style"/>
      <family val="1"/>
    </font>
    <font>
      <sz val="72"/>
      <color rgb="FF000000"/>
      <name val="Cambria"/>
      <family val="1"/>
    </font>
    <font>
      <b/>
      <u/>
      <sz val="72"/>
      <name val="Bookman Old Style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4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vertical="top" wrapText="1"/>
    </xf>
    <xf numFmtId="0" fontId="0" fillId="0" borderId="0" xfId="0"/>
    <xf numFmtId="0" fontId="12" fillId="0" borderId="0" xfId="0" applyFont="1"/>
    <xf numFmtId="1" fontId="7" fillId="0" borderId="0" xfId="0" applyNumberFormat="1" applyFont="1"/>
    <xf numFmtId="10" fontId="7" fillId="0" borderId="0" xfId="0" applyNumberFormat="1" applyFont="1" applyAlignment="1">
      <alignment horizontal="right"/>
    </xf>
    <xf numFmtId="10" fontId="0" fillId="0" borderId="0" xfId="0" applyNumberFormat="1" applyAlignment="1">
      <alignment horizontal="left" vertical="top"/>
    </xf>
    <xf numFmtId="0" fontId="4" fillId="0" borderId="0" xfId="0" applyFont="1" applyAlignment="1">
      <alignment horizontal="right"/>
    </xf>
    <xf numFmtId="10" fontId="13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4" fontId="8" fillId="0" borderId="2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49" fontId="19" fillId="0" borderId="0" xfId="0" applyNumberFormat="1" applyFont="1" applyAlignment="1">
      <alignment horizontal="center" wrapText="1"/>
    </xf>
    <xf numFmtId="43" fontId="19" fillId="0" borderId="0" xfId="0" applyNumberFormat="1" applyFont="1"/>
    <xf numFmtId="164" fontId="19" fillId="0" borderId="0" xfId="3" applyFont="1"/>
    <xf numFmtId="43" fontId="19" fillId="0" borderId="0" xfId="1" applyFont="1"/>
    <xf numFmtId="4" fontId="19" fillId="0" borderId="0" xfId="0" applyNumberFormat="1" applyFont="1"/>
    <xf numFmtId="164" fontId="19" fillId="0" borderId="5" xfId="3" applyFont="1" applyBorder="1"/>
    <xf numFmtId="164" fontId="19" fillId="0" borderId="0" xfId="3" applyFont="1" applyBorder="1"/>
    <xf numFmtId="43" fontId="19" fillId="0" borderId="2" xfId="0" applyNumberFormat="1" applyFont="1" applyBorder="1"/>
    <xf numFmtId="164" fontId="19" fillId="0" borderId="2" xfId="3" applyFont="1" applyBorder="1"/>
    <xf numFmtId="10" fontId="19" fillId="0" borderId="5" xfId="3" applyNumberFormat="1" applyFont="1" applyBorder="1"/>
    <xf numFmtId="0" fontId="23" fillId="0" borderId="0" xfId="0" applyFont="1"/>
    <xf numFmtId="0" fontId="19" fillId="0" borderId="0" xfId="0" applyFont="1" applyAlignment="1">
      <alignment horizontal="center" wrapText="1"/>
    </xf>
    <xf numFmtId="164" fontId="19" fillId="0" borderId="0" xfId="3" applyFont="1" applyAlignment="1"/>
    <xf numFmtId="164" fontId="19" fillId="0" borderId="2" xfId="0" applyNumberFormat="1" applyFont="1" applyBorder="1"/>
    <xf numFmtId="164" fontId="19" fillId="0" borderId="2" xfId="3" applyFont="1" applyBorder="1" applyAlignment="1"/>
    <xf numFmtId="0" fontId="24" fillId="0" borderId="0" xfId="0" applyFont="1"/>
    <xf numFmtId="10" fontId="19" fillId="0" borderId="5" xfId="2" applyNumberFormat="1" applyFont="1" applyBorder="1"/>
    <xf numFmtId="0" fontId="25" fillId="0" borderId="0" xfId="0" applyFont="1"/>
    <xf numFmtId="10" fontId="19" fillId="0" borderId="5" xfId="0" applyNumberFormat="1" applyFont="1" applyBorder="1"/>
    <xf numFmtId="0" fontId="26" fillId="0" borderId="0" xfId="0" applyFont="1"/>
    <xf numFmtId="10" fontId="19" fillId="0" borderId="2" xfId="2" applyNumberFormat="1" applyFont="1" applyBorder="1"/>
    <xf numFmtId="164" fontId="19" fillId="0" borderId="0" xfId="0" applyNumberFormat="1" applyFont="1"/>
    <xf numFmtId="0" fontId="27" fillId="0" borderId="0" xfId="0" applyFont="1"/>
    <xf numFmtId="43" fontId="19" fillId="0" borderId="5" xfId="0" applyNumberFormat="1" applyFont="1" applyBorder="1"/>
    <xf numFmtId="0" fontId="28" fillId="0" borderId="0" xfId="0" applyFont="1"/>
    <xf numFmtId="10" fontId="21" fillId="0" borderId="2" xfId="0" applyNumberFormat="1" applyFont="1" applyBorder="1"/>
    <xf numFmtId="2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19" fillId="0" borderId="19" xfId="0" applyNumberFormat="1" applyFont="1" applyBorder="1"/>
    <xf numFmtId="4" fontId="21" fillId="0" borderId="0" xfId="0" applyNumberFormat="1" applyFont="1"/>
    <xf numFmtId="0" fontId="29" fillId="0" borderId="0" xfId="0" applyFont="1"/>
    <xf numFmtId="0" fontId="16" fillId="0" borderId="0" xfId="0" applyFont="1"/>
    <xf numFmtId="43" fontId="29" fillId="0" borderId="0" xfId="1" applyFont="1"/>
    <xf numFmtId="164" fontId="29" fillId="0" borderId="0" xfId="0" applyNumberFormat="1" applyFont="1"/>
    <xf numFmtId="0" fontId="30" fillId="0" borderId="0" xfId="0" applyFont="1"/>
    <xf numFmtId="4" fontId="29" fillId="0" borderId="2" xfId="0" applyNumberFormat="1" applyFont="1" applyBorder="1"/>
    <xf numFmtId="43" fontId="29" fillId="0" borderId="2" xfId="1" applyFont="1" applyBorder="1"/>
    <xf numFmtId="10" fontId="29" fillId="0" borderId="5" xfId="0" applyNumberFormat="1" applyFont="1" applyBorder="1"/>
    <xf numFmtId="0" fontId="31" fillId="0" borderId="0" xfId="0" applyFont="1"/>
    <xf numFmtId="43" fontId="29" fillId="0" borderId="0" xfId="0" applyNumberFormat="1" applyFont="1"/>
    <xf numFmtId="4" fontId="29" fillId="0" borderId="0" xfId="0" applyNumberFormat="1" applyFont="1"/>
    <xf numFmtId="164" fontId="29" fillId="0" borderId="2" xfId="0" applyNumberFormat="1" applyFont="1" applyBorder="1"/>
    <xf numFmtId="0" fontId="32" fillId="0" borderId="0" xfId="0" applyFont="1"/>
    <xf numFmtId="10" fontId="29" fillId="0" borderId="2" xfId="0" applyNumberFormat="1" applyFont="1" applyBorder="1"/>
    <xf numFmtId="0" fontId="33" fillId="0" borderId="0" xfId="0" applyFont="1"/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4" fontId="33" fillId="0" borderId="0" xfId="0" applyNumberFormat="1" applyFont="1" applyAlignment="1">
      <alignment horizontal="right"/>
    </xf>
    <xf numFmtId="0" fontId="33" fillId="0" borderId="0" xfId="0" applyFont="1" applyAlignment="1">
      <alignment horizontal="left"/>
    </xf>
    <xf numFmtId="0" fontId="29" fillId="0" borderId="0" xfId="0" quotePrefix="1" applyFont="1"/>
    <xf numFmtId="43" fontId="29" fillId="0" borderId="5" xfId="1" applyFont="1" applyBorder="1"/>
    <xf numFmtId="166" fontId="29" fillId="0" borderId="0" xfId="0" applyNumberFormat="1" applyFont="1"/>
    <xf numFmtId="0" fontId="34" fillId="0" borderId="0" xfId="0" applyFont="1"/>
    <xf numFmtId="10" fontId="34" fillId="0" borderId="0" xfId="0" applyNumberFormat="1" applyFont="1"/>
    <xf numFmtId="10" fontId="34" fillId="0" borderId="2" xfId="0" applyNumberFormat="1" applyFont="1" applyBorder="1"/>
    <xf numFmtId="164" fontId="7" fillId="0" borderId="0" xfId="0" applyNumberFormat="1" applyFont="1"/>
    <xf numFmtId="10" fontId="7" fillId="0" borderId="0" xfId="0" applyNumberFormat="1" applyFont="1"/>
    <xf numFmtId="0" fontId="20" fillId="0" borderId="0" xfId="0" applyFont="1"/>
    <xf numFmtId="43" fontId="21" fillId="0" borderId="0" xfId="0" applyNumberFormat="1" applyFont="1"/>
    <xf numFmtId="0" fontId="17" fillId="0" borderId="0" xfId="0" applyFont="1" applyAlignment="1">
      <alignment wrapText="1"/>
    </xf>
    <xf numFmtId="0" fontId="36" fillId="0" borderId="0" xfId="0" applyFont="1" applyAlignment="1">
      <alignment horizontal="left" vertical="top"/>
    </xf>
    <xf numFmtId="0" fontId="35" fillId="0" borderId="0" xfId="0" applyFont="1" applyAlignment="1">
      <alignment horizontal="center" vertical="top" wrapText="1"/>
    </xf>
    <xf numFmtId="0" fontId="35" fillId="0" borderId="12" xfId="0" applyFont="1" applyBorder="1" applyAlignment="1">
      <alignment horizontal="center" wrapText="1"/>
    </xf>
    <xf numFmtId="43" fontId="35" fillId="0" borderId="8" xfId="1" applyFont="1" applyFill="1" applyBorder="1" applyAlignment="1">
      <alignment horizontal="center" wrapText="1"/>
    </xf>
    <xf numFmtId="0" fontId="35" fillId="0" borderId="8" xfId="0" applyFont="1" applyBorder="1" applyAlignment="1">
      <alignment horizontal="center" wrapText="1"/>
    </xf>
    <xf numFmtId="43" fontId="35" fillId="0" borderId="7" xfId="1" applyFont="1" applyFill="1" applyBorder="1" applyAlignment="1">
      <alignment horizontal="center" wrapText="1"/>
    </xf>
    <xf numFmtId="43" fontId="36" fillId="0" borderId="0" xfId="0" applyNumberFormat="1" applyFont="1" applyAlignment="1">
      <alignment horizontal="left" vertical="top"/>
    </xf>
    <xf numFmtId="0" fontId="37" fillId="0" borderId="0" xfId="0" applyFont="1" applyAlignment="1">
      <alignment horizontal="center" wrapText="1"/>
    </xf>
    <xf numFmtId="0" fontId="40" fillId="0" borderId="8" xfId="0" applyFont="1" applyBorder="1" applyAlignment="1">
      <alignment horizontal="left" vertical="top"/>
    </xf>
    <xf numFmtId="0" fontId="40" fillId="0" borderId="8" xfId="0" applyFont="1" applyBorder="1" applyAlignment="1">
      <alignment horizontal="left" wrapText="1"/>
    </xf>
    <xf numFmtId="0" fontId="40" fillId="0" borderId="0" xfId="0" applyFont="1" applyAlignment="1">
      <alignment horizontal="left" vertical="top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left" wrapText="1"/>
    </xf>
    <xf numFmtId="0" fontId="39" fillId="0" borderId="8" xfId="0" applyFont="1" applyBorder="1" applyAlignment="1">
      <alignment horizontal="left" wrapText="1"/>
    </xf>
    <xf numFmtId="43" fontId="16" fillId="0" borderId="0" xfId="1" applyFont="1" applyAlignment="1">
      <alignment horizontal="center" vertical="top" wrapText="1"/>
    </xf>
    <xf numFmtId="43" fontId="40" fillId="0" borderId="0" xfId="1" applyFont="1" applyAlignment="1">
      <alignment horizontal="left" vertical="top"/>
    </xf>
    <xf numFmtId="43" fontId="3" fillId="0" borderId="0" xfId="1" applyFont="1" applyAlignment="1">
      <alignment horizontal="left" vertical="top"/>
    </xf>
    <xf numFmtId="0" fontId="38" fillId="0" borderId="15" xfId="0" applyFont="1" applyBorder="1" applyAlignment="1">
      <alignment horizontal="center" wrapText="1"/>
    </xf>
    <xf numFmtId="0" fontId="38" fillId="0" borderId="12" xfId="0" applyFont="1" applyBorder="1" applyAlignment="1">
      <alignment horizontal="center" wrapText="1"/>
    </xf>
    <xf numFmtId="0" fontId="38" fillId="0" borderId="16" xfId="0" applyFont="1" applyBorder="1" applyAlignment="1">
      <alignment horizontal="center" wrapText="1"/>
    </xf>
    <xf numFmtId="0" fontId="38" fillId="0" borderId="17" xfId="0" applyFont="1" applyBorder="1" applyAlignment="1">
      <alignment horizontal="center" wrapText="1"/>
    </xf>
    <xf numFmtId="0" fontId="38" fillId="0" borderId="8" xfId="0" applyFont="1" applyBorder="1" applyAlignment="1">
      <alignment horizontal="left" wrapText="1"/>
    </xf>
    <xf numFmtId="43" fontId="40" fillId="0" borderId="8" xfId="1" applyFont="1" applyFill="1" applyBorder="1" applyAlignment="1">
      <alignment horizontal="right" wrapText="1"/>
    </xf>
    <xf numFmtId="0" fontId="40" fillId="0" borderId="8" xfId="0" applyFont="1" applyBorder="1" applyAlignment="1">
      <alignment horizontal="right" wrapText="1"/>
    </xf>
    <xf numFmtId="43" fontId="39" fillId="0" borderId="8" xfId="1" applyFont="1" applyFill="1" applyBorder="1" applyAlignment="1">
      <alignment horizontal="right" wrapText="1"/>
    </xf>
    <xf numFmtId="43" fontId="40" fillId="0" borderId="7" xfId="1" applyFont="1" applyFill="1" applyBorder="1" applyAlignment="1">
      <alignment horizontal="right"/>
    </xf>
    <xf numFmtId="0" fontId="39" fillId="0" borderId="8" xfId="0" applyFont="1" applyBorder="1" applyAlignment="1">
      <alignment wrapText="1"/>
    </xf>
    <xf numFmtId="43" fontId="38" fillId="0" borderId="10" xfId="1" applyFont="1" applyFill="1" applyBorder="1" applyAlignment="1">
      <alignment horizontal="right" wrapText="1"/>
    </xf>
    <xf numFmtId="43" fontId="43" fillId="0" borderId="11" xfId="1" applyFont="1" applyFill="1" applyBorder="1" applyAlignment="1">
      <alignment horizontal="right"/>
    </xf>
    <xf numFmtId="43" fontId="38" fillId="0" borderId="8" xfId="1" applyFont="1" applyFill="1" applyBorder="1" applyAlignment="1">
      <alignment horizontal="right" wrapText="1"/>
    </xf>
    <xf numFmtId="43" fontId="43" fillId="0" borderId="8" xfId="1" applyFont="1" applyFill="1" applyBorder="1" applyAlignment="1">
      <alignment horizontal="right" wrapText="1"/>
    </xf>
    <xf numFmtId="43" fontId="43" fillId="0" borderId="7" xfId="1" applyFont="1" applyFill="1" applyBorder="1" applyAlignment="1">
      <alignment horizontal="right"/>
    </xf>
    <xf numFmtId="43" fontId="40" fillId="0" borderId="7" xfId="1" applyFont="1" applyFill="1" applyBorder="1" applyAlignment="1">
      <alignment horizontal="right" wrapText="1"/>
    </xf>
    <xf numFmtId="43" fontId="39" fillId="0" borderId="7" xfId="1" applyFont="1" applyFill="1" applyBorder="1" applyAlignment="1">
      <alignment horizontal="right" wrapText="1"/>
    </xf>
    <xf numFmtId="0" fontId="40" fillId="0" borderId="8" xfId="0" applyFont="1" applyBorder="1" applyAlignment="1">
      <alignment horizontal="left"/>
    </xf>
    <xf numFmtId="43" fontId="40" fillId="0" borderId="8" xfId="1" applyFont="1" applyFill="1" applyBorder="1" applyAlignment="1">
      <alignment horizontal="left" vertical="top"/>
    </xf>
    <xf numFmtId="43" fontId="43" fillId="0" borderId="18" xfId="1" applyFont="1" applyFill="1" applyBorder="1" applyAlignment="1">
      <alignment horizontal="right"/>
    </xf>
    <xf numFmtId="43" fontId="39" fillId="0" borderId="8" xfId="1" applyFont="1" applyFill="1" applyBorder="1" applyAlignment="1">
      <alignment horizontal="center" wrapText="1"/>
    </xf>
    <xf numFmtId="0" fontId="43" fillId="0" borderId="8" xfId="0" applyFont="1" applyBorder="1" applyAlignment="1">
      <alignment horizontal="right"/>
    </xf>
    <xf numFmtId="43" fontId="38" fillId="0" borderId="11" xfId="1" applyFont="1" applyFill="1" applyBorder="1" applyAlignment="1">
      <alignment horizontal="right" wrapText="1"/>
    </xf>
    <xf numFmtId="43" fontId="40" fillId="0" borderId="8" xfId="1" applyFont="1" applyFill="1" applyBorder="1" applyAlignment="1">
      <alignment horizontal="right" shrinkToFit="1"/>
    </xf>
    <xf numFmtId="43" fontId="43" fillId="0" borderId="10" xfId="1" applyFont="1" applyFill="1" applyBorder="1" applyAlignment="1">
      <alignment horizontal="right" wrapText="1"/>
    </xf>
    <xf numFmtId="43" fontId="43" fillId="0" borderId="11" xfId="1" applyFont="1" applyFill="1" applyBorder="1" applyAlignment="1">
      <alignment horizontal="right" wrapText="1"/>
    </xf>
    <xf numFmtId="0" fontId="44" fillId="0" borderId="8" xfId="0" applyFont="1" applyBorder="1" applyAlignment="1">
      <alignment horizontal="left" wrapText="1"/>
    </xf>
    <xf numFmtId="0" fontId="40" fillId="0" borderId="7" xfId="0" applyFont="1" applyBorder="1" applyAlignment="1">
      <alignment horizontal="left" vertical="top"/>
    </xf>
    <xf numFmtId="43" fontId="40" fillId="0" borderId="7" xfId="1" applyFont="1" applyFill="1" applyBorder="1" applyAlignment="1">
      <alignment horizontal="left" vertical="top"/>
    </xf>
    <xf numFmtId="0" fontId="39" fillId="0" borderId="8" xfId="0" applyFont="1" applyBorder="1" applyAlignment="1">
      <alignment horizontal="left" vertical="center" wrapText="1"/>
    </xf>
    <xf numFmtId="43" fontId="40" fillId="0" borderId="12" xfId="1" applyFont="1" applyFill="1" applyBorder="1" applyAlignment="1">
      <alignment horizontal="left" vertical="top"/>
    </xf>
    <xf numFmtId="0" fontId="40" fillId="0" borderId="12" xfId="0" applyFont="1" applyBorder="1" applyAlignment="1">
      <alignment horizontal="left" vertical="top"/>
    </xf>
    <xf numFmtId="0" fontId="43" fillId="0" borderId="12" xfId="0" applyFont="1" applyBorder="1" applyAlignment="1">
      <alignment horizontal="left"/>
    </xf>
    <xf numFmtId="43" fontId="43" fillId="0" borderId="17" xfId="1" applyFont="1" applyFill="1" applyBorder="1" applyAlignment="1">
      <alignment horizontal="right"/>
    </xf>
    <xf numFmtId="43" fontId="43" fillId="0" borderId="13" xfId="1" applyFont="1" applyFill="1" applyBorder="1" applyAlignment="1">
      <alignment horizontal="right"/>
    </xf>
    <xf numFmtId="0" fontId="43" fillId="0" borderId="5" xfId="0" applyFont="1" applyBorder="1" applyAlignment="1">
      <alignment horizontal="center"/>
    </xf>
    <xf numFmtId="43" fontId="43" fillId="0" borderId="14" xfId="1" applyFont="1" applyFill="1" applyBorder="1" applyAlignment="1">
      <alignment horizontal="right"/>
    </xf>
    <xf numFmtId="43" fontId="43" fillId="0" borderId="8" xfId="1" applyFont="1" applyFill="1" applyBorder="1" applyAlignment="1">
      <alignment horizontal="right"/>
    </xf>
    <xf numFmtId="0" fontId="43" fillId="0" borderId="8" xfId="0" applyFont="1" applyBorder="1" applyAlignment="1">
      <alignment horizontal="left"/>
    </xf>
    <xf numFmtId="43" fontId="40" fillId="0" borderId="8" xfId="1" applyFont="1" applyFill="1" applyBorder="1" applyAlignment="1">
      <alignment horizontal="left"/>
    </xf>
    <xf numFmtId="43" fontId="39" fillId="0" borderId="8" xfId="1" applyFont="1" applyFill="1" applyBorder="1" applyAlignment="1">
      <alignment horizontal="left" wrapText="1"/>
    </xf>
    <xf numFmtId="43" fontId="39" fillId="0" borderId="12" xfId="1" applyFont="1" applyFill="1" applyBorder="1" applyAlignment="1">
      <alignment horizontal="right" wrapText="1"/>
    </xf>
    <xf numFmtId="0" fontId="39" fillId="0" borderId="12" xfId="0" applyFont="1" applyBorder="1" applyAlignment="1">
      <alignment horizontal="left" wrapText="1"/>
    </xf>
    <xf numFmtId="43" fontId="39" fillId="0" borderId="12" xfId="1" applyFont="1" applyFill="1" applyBorder="1" applyAlignment="1">
      <alignment horizontal="left" wrapText="1"/>
    </xf>
    <xf numFmtId="43" fontId="40" fillId="0" borderId="0" xfId="0" applyNumberFormat="1" applyFont="1" applyAlignment="1">
      <alignment horizontal="left" vertical="top"/>
    </xf>
    <xf numFmtId="4" fontId="40" fillId="0" borderId="0" xfId="0" applyNumberFormat="1" applyFont="1" applyAlignment="1">
      <alignment horizontal="left" vertical="top"/>
    </xf>
    <xf numFmtId="165" fontId="40" fillId="0" borderId="0" xfId="0" applyNumberFormat="1" applyFont="1" applyAlignment="1">
      <alignment horizontal="left" vertical="top"/>
    </xf>
    <xf numFmtId="0" fontId="45" fillId="0" borderId="0" xfId="0" applyFont="1" applyAlignment="1">
      <alignment horizontal="left" wrapText="1"/>
    </xf>
    <xf numFmtId="0" fontId="46" fillId="0" borderId="0" xfId="0" applyFont="1" applyAlignment="1">
      <alignment horizontal="left" vertical="top"/>
    </xf>
    <xf numFmtId="0" fontId="40" fillId="0" borderId="0" xfId="0" applyFont="1" applyAlignment="1">
      <alignment horizontal="right" vertical="top"/>
    </xf>
    <xf numFmtId="0" fontId="38" fillId="0" borderId="8" xfId="0" applyFont="1" applyBorder="1" applyAlignment="1">
      <alignment wrapText="1"/>
    </xf>
    <xf numFmtId="0" fontId="38" fillId="0" borderId="20" xfId="0" applyFont="1" applyBorder="1" applyAlignment="1">
      <alignment horizontal="center" wrapText="1"/>
    </xf>
    <xf numFmtId="0" fontId="38" fillId="0" borderId="21" xfId="0" applyFont="1" applyBorder="1" applyAlignment="1">
      <alignment horizontal="center" wrapText="1"/>
    </xf>
    <xf numFmtId="0" fontId="35" fillId="0" borderId="22" xfId="0" applyFont="1" applyBorder="1" applyAlignment="1">
      <alignment horizontal="right" wrapText="1"/>
    </xf>
    <xf numFmtId="43" fontId="39" fillId="0" borderId="22" xfId="1" applyFont="1" applyFill="1" applyBorder="1" applyAlignment="1">
      <alignment horizontal="right" wrapText="1"/>
    </xf>
    <xf numFmtId="43" fontId="40" fillId="0" borderId="22" xfId="1" applyFont="1" applyFill="1" applyBorder="1" applyAlignment="1">
      <alignment horizontal="right" wrapText="1"/>
    </xf>
    <xf numFmtId="43" fontId="38" fillId="0" borderId="23" xfId="1" applyFont="1" applyFill="1" applyBorder="1" applyAlignment="1">
      <alignment horizontal="right" wrapText="1"/>
    </xf>
    <xf numFmtId="43" fontId="43" fillId="0" borderId="22" xfId="1" applyFont="1" applyFill="1" applyBorder="1" applyAlignment="1">
      <alignment horizontal="right" wrapText="1"/>
    </xf>
    <xf numFmtId="43" fontId="40" fillId="0" borderId="22" xfId="1" applyFont="1" applyFill="1" applyBorder="1" applyAlignment="1">
      <alignment horizontal="right"/>
    </xf>
    <xf numFmtId="43" fontId="40" fillId="0" borderId="22" xfId="1" applyFont="1" applyFill="1" applyBorder="1" applyAlignment="1">
      <alignment horizontal="left" vertical="top"/>
    </xf>
    <xf numFmtId="43" fontId="43" fillId="0" borderId="23" xfId="1" applyFont="1" applyFill="1" applyBorder="1" applyAlignment="1">
      <alignment horizontal="right"/>
    </xf>
    <xf numFmtId="43" fontId="40" fillId="0" borderId="22" xfId="1" applyFont="1" applyFill="1" applyBorder="1" applyAlignment="1">
      <alignment horizontal="right" shrinkToFit="1"/>
    </xf>
    <xf numFmtId="43" fontId="43" fillId="0" borderId="23" xfId="1" applyFont="1" applyFill="1" applyBorder="1" applyAlignment="1">
      <alignment horizontal="right" wrapText="1"/>
    </xf>
    <xf numFmtId="43" fontId="40" fillId="0" borderId="21" xfId="1" applyFont="1" applyFill="1" applyBorder="1" applyAlignment="1">
      <alignment horizontal="right"/>
    </xf>
    <xf numFmtId="43" fontId="47" fillId="0" borderId="8" xfId="1" applyFont="1" applyBorder="1" applyAlignment="1">
      <alignment horizontal="right" wrapText="1"/>
    </xf>
    <xf numFmtId="0" fontId="47" fillId="0" borderId="8" xfId="0" applyFont="1" applyBorder="1" applyAlignment="1">
      <alignment horizontal="left" wrapText="1"/>
    </xf>
    <xf numFmtId="43" fontId="48" fillId="0" borderId="8" xfId="1" applyFont="1" applyBorder="1" applyAlignment="1">
      <alignment horizontal="right"/>
    </xf>
    <xf numFmtId="43" fontId="47" fillId="0" borderId="7" xfId="1" applyFont="1" applyBorder="1" applyAlignment="1">
      <alignment horizontal="right" wrapText="1"/>
    </xf>
    <xf numFmtId="43" fontId="47" fillId="0" borderId="8" xfId="1" applyFont="1" applyBorder="1" applyAlignment="1">
      <alignment horizontal="center" wrapText="1"/>
    </xf>
    <xf numFmtId="43" fontId="48" fillId="0" borderId="7" xfId="1" applyFont="1" applyBorder="1" applyAlignment="1">
      <alignment horizontal="center" wrapText="1"/>
    </xf>
    <xf numFmtId="43" fontId="48" fillId="0" borderId="8" xfId="1" applyFont="1" applyBorder="1" applyAlignment="1">
      <alignment horizontal="right" shrinkToFit="1"/>
    </xf>
    <xf numFmtId="43" fontId="48" fillId="0" borderId="7" xfId="1" applyFont="1" applyBorder="1" applyAlignment="1">
      <alignment horizontal="right" wrapText="1"/>
    </xf>
    <xf numFmtId="0" fontId="48" fillId="0" borderId="8" xfId="0" applyFont="1" applyBorder="1" applyAlignment="1">
      <alignment horizontal="left" vertical="top"/>
    </xf>
    <xf numFmtId="0" fontId="48" fillId="0" borderId="8" xfId="0" applyFont="1" applyBorder="1" applyAlignment="1">
      <alignment horizontal="left" wrapText="1"/>
    </xf>
    <xf numFmtId="43" fontId="48" fillId="0" borderId="7" xfId="1" applyFont="1" applyBorder="1" applyAlignment="1">
      <alignment horizontal="left" wrapText="1"/>
    </xf>
    <xf numFmtId="43" fontId="49" fillId="0" borderId="10" xfId="1" applyFont="1" applyBorder="1" applyAlignment="1">
      <alignment horizontal="right" wrapText="1"/>
    </xf>
    <xf numFmtId="0" fontId="48" fillId="0" borderId="10" xfId="0" applyFont="1" applyBorder="1" applyAlignment="1">
      <alignment horizontal="left" wrapText="1"/>
    </xf>
    <xf numFmtId="43" fontId="50" fillId="0" borderId="10" xfId="1" applyFont="1" applyFill="1" applyBorder="1" applyAlignment="1">
      <alignment horizontal="right"/>
    </xf>
    <xf numFmtId="43" fontId="49" fillId="0" borderId="11" xfId="1" applyFont="1" applyBorder="1" applyAlignment="1">
      <alignment horizontal="right" wrapText="1"/>
    </xf>
    <xf numFmtId="43" fontId="51" fillId="0" borderId="0" xfId="1" applyFont="1" applyAlignment="1">
      <alignment horizontal="left" vertical="top"/>
    </xf>
    <xf numFmtId="0" fontId="51" fillId="0" borderId="0" xfId="0" applyFont="1" applyAlignment="1">
      <alignment horizontal="left" vertical="top"/>
    </xf>
    <xf numFmtId="43" fontId="48" fillId="0" borderId="0" xfId="1" applyFont="1" applyAlignment="1">
      <alignment horizontal="left" vertical="top"/>
    </xf>
    <xf numFmtId="0" fontId="48" fillId="0" borderId="0" xfId="0" applyFont="1" applyAlignment="1">
      <alignment horizontal="left" vertical="top"/>
    </xf>
    <xf numFmtId="43" fontId="47" fillId="0" borderId="0" xfId="1" applyFont="1" applyAlignment="1">
      <alignment horizontal="center" wrapText="1"/>
    </xf>
    <xf numFmtId="0" fontId="47" fillId="0" borderId="0" xfId="0" applyFont="1" applyAlignment="1">
      <alignment horizontal="left" wrapText="1"/>
    </xf>
    <xf numFmtId="43" fontId="47" fillId="0" borderId="0" xfId="1" applyFont="1" applyAlignment="1">
      <alignment horizontal="left" wrapText="1"/>
    </xf>
    <xf numFmtId="0" fontId="47" fillId="0" borderId="0" xfId="0" applyFont="1" applyAlignment="1">
      <alignment horizontal="center" wrapText="1"/>
    </xf>
    <xf numFmtId="43" fontId="47" fillId="0" borderId="3" xfId="1" applyFont="1" applyBorder="1" applyAlignment="1">
      <alignment horizontal="left" wrapText="1"/>
    </xf>
    <xf numFmtId="0" fontId="47" fillId="0" borderId="3" xfId="0" applyFont="1" applyBorder="1" applyAlignment="1">
      <alignment horizontal="left" wrapText="1"/>
    </xf>
    <xf numFmtId="43" fontId="48" fillId="0" borderId="3" xfId="1" applyFont="1" applyBorder="1" applyAlignment="1">
      <alignment horizontal="left" vertical="top"/>
    </xf>
    <xf numFmtId="0" fontId="49" fillId="0" borderId="6" xfId="0" applyFont="1" applyBorder="1" applyAlignment="1">
      <alignment horizontal="center" wrapText="1"/>
    </xf>
    <xf numFmtId="43" fontId="49" fillId="0" borderId="6" xfId="1" applyFont="1" applyBorder="1" applyAlignment="1">
      <alignment horizontal="center" wrapText="1"/>
    </xf>
    <xf numFmtId="43" fontId="49" fillId="0" borderId="9" xfId="1" applyFont="1" applyBorder="1" applyAlignment="1">
      <alignment horizontal="center" wrapText="1"/>
    </xf>
    <xf numFmtId="43" fontId="47" fillId="0" borderId="8" xfId="1" applyFont="1" applyBorder="1" applyAlignment="1">
      <alignment horizontal="right" vertical="center" wrapText="1"/>
    </xf>
    <xf numFmtId="0" fontId="47" fillId="0" borderId="4" xfId="0" applyFont="1" applyBorder="1" applyAlignment="1">
      <alignment wrapText="1"/>
    </xf>
    <xf numFmtId="43" fontId="47" fillId="0" borderId="0" xfId="1" applyFont="1" applyAlignment="1">
      <alignment horizontal="left" vertical="center" wrapText="1"/>
    </xf>
    <xf numFmtId="0" fontId="39" fillId="0" borderId="0" xfId="0" applyFont="1" applyAlignment="1">
      <alignment horizontal="left" wrapText="1"/>
    </xf>
    <xf numFmtId="0" fontId="41" fillId="0" borderId="0" xfId="0" applyFont="1" applyAlignment="1">
      <alignment horizontal="center" vertical="top" wrapText="1"/>
    </xf>
    <xf numFmtId="0" fontId="41" fillId="0" borderId="1" xfId="0" applyFont="1" applyBorder="1" applyAlignment="1">
      <alignment horizontal="center" vertical="top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left" wrapText="1"/>
    </xf>
    <xf numFmtId="0" fontId="52" fillId="0" borderId="0" xfId="0" applyFont="1" applyAlignment="1">
      <alignment horizontal="center" vertical="top" wrapText="1"/>
    </xf>
    <xf numFmtId="0" fontId="49" fillId="0" borderId="0" xfId="0" applyFont="1" applyBorder="1" applyAlignment="1">
      <alignment horizontal="center" vertical="top" wrapText="1"/>
    </xf>
    <xf numFmtId="43" fontId="47" fillId="0" borderId="8" xfId="1" applyFont="1" applyBorder="1" applyAlignment="1">
      <alignment horizontal="right" wrapText="1"/>
    </xf>
    <xf numFmtId="0" fontId="47" fillId="0" borderId="8" xfId="0" applyFont="1" applyBorder="1" applyAlignment="1">
      <alignment horizontal="left" wrapText="1"/>
    </xf>
    <xf numFmtId="43" fontId="48" fillId="0" borderId="8" xfId="1" applyFont="1" applyBorder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33" fillId="0" borderId="0" xfId="0" applyFont="1" applyAlignment="1">
      <alignment horizontal="left"/>
    </xf>
    <xf numFmtId="0" fontId="20" fillId="0" borderId="0" xfId="0" applyFont="1" applyAlignment="1">
      <alignment horizontal="center"/>
    </xf>
  </cellXfs>
  <cellStyles count="4">
    <cellStyle name="Comma" xfId="1" builtinId="3"/>
    <cellStyle name="Comma 3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</xdr:colOff>
      <xdr:row>72</xdr:row>
      <xdr:rowOff>0</xdr:rowOff>
    </xdr:from>
    <xdr:ext cx="12700" cy="6127750"/>
    <xdr:grpSp>
      <xdr:nvGrpSpPr>
        <xdr:cNvPr id="2" name="Group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302440" y="75342750"/>
          <a:ext cx="12700" cy="6127750"/>
          <a:chOff x="0" y="0"/>
          <a:chExt cx="12700" cy="6127750"/>
        </a:xfrm>
      </xdr:grpSpPr>
      <xdr:sp macro="" textlink="">
        <xdr:nvSpPr>
          <xdr:cNvPr id="3" name="Shape 3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889" y="812"/>
            <a:ext cx="0" cy="6126480"/>
          </a:xfrm>
          <a:custGeom>
            <a:avLst/>
            <a:gdLst/>
            <a:ahLst/>
            <a:cxnLst/>
            <a:rect l="0" t="0" r="0" b="0"/>
            <a:pathLst>
              <a:path h="6126480">
                <a:moveTo>
                  <a:pt x="0" y="0"/>
                </a:moveTo>
                <a:lnTo>
                  <a:pt x="0" y="6126175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4" name="Shape 4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26" y="0"/>
            <a:ext cx="12700" cy="6127750"/>
          </a:xfrm>
          <a:custGeom>
            <a:avLst/>
            <a:gdLst/>
            <a:ahLst/>
            <a:cxnLst/>
            <a:rect l="0" t="0" r="0" b="0"/>
            <a:pathLst>
              <a:path w="12700" h="6127750">
                <a:moveTo>
                  <a:pt x="12191" y="0"/>
                </a:moveTo>
                <a:lnTo>
                  <a:pt x="0" y="0"/>
                </a:lnTo>
                <a:lnTo>
                  <a:pt x="0" y="6127750"/>
                </a:lnTo>
                <a:lnTo>
                  <a:pt x="12191" y="6127750"/>
                </a:lnTo>
                <a:lnTo>
                  <a:pt x="12191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1</xdr:col>
      <xdr:colOff>3539268</xdr:colOff>
      <xdr:row>104</xdr:row>
      <xdr:rowOff>25398</xdr:rowOff>
    </xdr:from>
    <xdr:ext cx="45719" cy="45719"/>
    <xdr:grpSp>
      <xdr:nvGrpSpPr>
        <xdr:cNvPr id="5" name="Group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/>
      </xdr:nvGrpSpPr>
      <xdr:grpSpPr>
        <a:xfrm flipH="1" flipV="1">
          <a:off x="8841518" y="99609273"/>
          <a:ext cx="45719" cy="45719"/>
          <a:chOff x="889" y="812"/>
          <a:chExt cx="11937" cy="6126931"/>
        </a:xfrm>
      </xdr:grpSpPr>
      <xdr:sp macro="" textlink="">
        <xdr:nvSpPr>
          <xdr:cNvPr id="6" name="Shape 6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889" y="812"/>
            <a:ext cx="0" cy="6126480"/>
          </a:xfrm>
          <a:custGeom>
            <a:avLst/>
            <a:gdLst/>
            <a:ahLst/>
            <a:cxnLst/>
            <a:rect l="0" t="0" r="0" b="0"/>
            <a:pathLst>
              <a:path h="6126480">
                <a:moveTo>
                  <a:pt x="0" y="0"/>
                </a:moveTo>
                <a:lnTo>
                  <a:pt x="0" y="6126175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7" name="Shape 7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739" y="5788367"/>
            <a:ext cx="5087" cy="339376"/>
          </a:xfrm>
          <a:custGeom>
            <a:avLst/>
            <a:gdLst/>
            <a:ahLst/>
            <a:cxnLst/>
            <a:rect l="0" t="0" r="0" b="0"/>
            <a:pathLst>
              <a:path w="12700" h="6127750">
                <a:moveTo>
                  <a:pt x="12192" y="0"/>
                </a:moveTo>
                <a:lnTo>
                  <a:pt x="0" y="0"/>
                </a:lnTo>
                <a:lnTo>
                  <a:pt x="0" y="6127750"/>
                </a:lnTo>
                <a:lnTo>
                  <a:pt x="12192" y="6127750"/>
                </a:lnTo>
                <a:lnTo>
                  <a:pt x="12192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4</xdr:col>
      <xdr:colOff>3539268</xdr:colOff>
      <xdr:row>104</xdr:row>
      <xdr:rowOff>25398</xdr:rowOff>
    </xdr:from>
    <xdr:ext cx="45719" cy="45719"/>
    <xdr:grpSp>
      <xdr:nvGrpSpPr>
        <xdr:cNvPr id="8" name="Group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pSpPr/>
      </xdr:nvGrpSpPr>
      <xdr:grpSpPr>
        <a:xfrm flipH="1" flipV="1">
          <a:off x="28113768" y="99609273"/>
          <a:ext cx="45719" cy="45719"/>
          <a:chOff x="889" y="812"/>
          <a:chExt cx="11937" cy="6126931"/>
        </a:xfrm>
      </xdr:grpSpPr>
      <xdr:sp macro="" textlink="">
        <xdr:nvSpPr>
          <xdr:cNvPr id="9" name="Shape 6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889" y="812"/>
            <a:ext cx="0" cy="6126480"/>
          </a:xfrm>
          <a:custGeom>
            <a:avLst/>
            <a:gdLst/>
            <a:ahLst/>
            <a:cxnLst/>
            <a:rect l="0" t="0" r="0" b="0"/>
            <a:pathLst>
              <a:path h="6126480">
                <a:moveTo>
                  <a:pt x="0" y="0"/>
                </a:moveTo>
                <a:lnTo>
                  <a:pt x="0" y="6126175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0" name="Shape 7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7739" y="5788367"/>
            <a:ext cx="5087" cy="339376"/>
          </a:xfrm>
          <a:custGeom>
            <a:avLst/>
            <a:gdLst/>
            <a:ahLst/>
            <a:cxnLst/>
            <a:rect l="0" t="0" r="0" b="0"/>
            <a:pathLst>
              <a:path w="12700" h="6127750">
                <a:moveTo>
                  <a:pt x="12192" y="0"/>
                </a:moveTo>
                <a:lnTo>
                  <a:pt x="0" y="0"/>
                </a:lnTo>
                <a:lnTo>
                  <a:pt x="0" y="6127750"/>
                </a:lnTo>
                <a:lnTo>
                  <a:pt x="12192" y="6127750"/>
                </a:lnTo>
                <a:lnTo>
                  <a:pt x="12192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189134</xdr:colOff>
      <xdr:row>4</xdr:row>
      <xdr:rowOff>0</xdr:rowOff>
    </xdr:from>
    <xdr:ext cx="5323205" cy="9525"/>
    <xdr:sp macro="" textlink="">
      <xdr:nvSpPr>
        <xdr:cNvPr id="14" name="Shape 14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0" y="0"/>
          <a:ext cx="5323205" cy="9525"/>
        </a:xfrm>
        <a:custGeom>
          <a:avLst/>
          <a:gdLst/>
          <a:ahLst/>
          <a:cxnLst/>
          <a:rect l="0" t="0" r="0" b="0"/>
          <a:pathLst>
            <a:path w="5323205" h="9525">
              <a:moveTo>
                <a:pt x="5322748" y="0"/>
              </a:moveTo>
              <a:lnTo>
                <a:pt x="4295267" y="0"/>
              </a:lnTo>
              <a:lnTo>
                <a:pt x="4168775" y="0"/>
              </a:lnTo>
              <a:lnTo>
                <a:pt x="0" y="0"/>
              </a:lnTo>
              <a:lnTo>
                <a:pt x="0" y="9144"/>
              </a:lnTo>
              <a:lnTo>
                <a:pt x="4168775" y="9144"/>
              </a:lnTo>
              <a:lnTo>
                <a:pt x="4295267" y="9144"/>
              </a:lnTo>
              <a:lnTo>
                <a:pt x="5322748" y="9144"/>
              </a:lnTo>
              <a:lnTo>
                <a:pt x="5322748" y="0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oneCellAnchor>
    <xdr:from>
      <xdr:col>4</xdr:col>
      <xdr:colOff>189134</xdr:colOff>
      <xdr:row>4</xdr:row>
      <xdr:rowOff>0</xdr:rowOff>
    </xdr:from>
    <xdr:ext cx="5323205" cy="9525"/>
    <xdr:sp macro="" textlink="">
      <xdr:nvSpPr>
        <xdr:cNvPr id="3" name="Shape 1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1471834" y="933450"/>
          <a:ext cx="5323205" cy="9525"/>
        </a:xfrm>
        <a:custGeom>
          <a:avLst/>
          <a:gdLst/>
          <a:ahLst/>
          <a:cxnLst/>
          <a:rect l="0" t="0" r="0" b="0"/>
          <a:pathLst>
            <a:path w="5323205" h="9525">
              <a:moveTo>
                <a:pt x="5322748" y="0"/>
              </a:moveTo>
              <a:lnTo>
                <a:pt x="4295267" y="0"/>
              </a:lnTo>
              <a:lnTo>
                <a:pt x="4168775" y="0"/>
              </a:lnTo>
              <a:lnTo>
                <a:pt x="0" y="0"/>
              </a:lnTo>
              <a:lnTo>
                <a:pt x="0" y="9144"/>
              </a:lnTo>
              <a:lnTo>
                <a:pt x="4168775" y="9144"/>
              </a:lnTo>
              <a:lnTo>
                <a:pt x="4295267" y="9144"/>
              </a:lnTo>
              <a:lnTo>
                <a:pt x="5322748" y="9144"/>
              </a:lnTo>
              <a:lnTo>
                <a:pt x="5322748" y="0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E%20OTTAPPALAM%20UCB/financials/financial%2021-22/f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/CLIENT%20FILES/AUDIT/BANK%20AUDIT/Statutory%20Audit/URBAN%20BANKS/AUDIT%2021-22/OTTAPALAM%20CO%20OPERATIVE%20URBAN%20BANK/ottapalam%20urban/REPORTS/REPORTS%2021-2022/final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_Information"/>
      <sheetName val="Liabilities"/>
      <sheetName val="Asset"/>
      <sheetName val="P&amp;L_Expenditure"/>
      <sheetName val="P&amp;L_Income"/>
      <sheetName val="Table 2"/>
      <sheetName val="Table 3"/>
      <sheetName val="Table 4"/>
      <sheetName val="Table 5"/>
      <sheetName val="Table 6"/>
      <sheetName val="Table 7"/>
      <sheetName val="BS SCH"/>
      <sheetName val="PL SCH"/>
      <sheetName val="ANNEX"/>
      <sheetName val="NOTES"/>
      <sheetName val="pl appropriation"/>
      <sheetName val="NOTES WORKINGS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F4">
            <v>20914.281101</v>
          </cell>
        </row>
        <row r="6">
          <cell r="F6">
            <v>20861.22</v>
          </cell>
        </row>
        <row r="25">
          <cell r="F25">
            <v>2796.7550637000036</v>
          </cell>
        </row>
        <row r="35">
          <cell r="F35">
            <v>1861.6347370000035</v>
          </cell>
        </row>
        <row r="111">
          <cell r="D111">
            <v>3.1101453473572206E-3</v>
          </cell>
        </row>
        <row r="126">
          <cell r="E126">
            <v>3.466795843103446</v>
          </cell>
        </row>
        <row r="143">
          <cell r="D143">
            <v>10.87082</v>
          </cell>
        </row>
        <row r="157">
          <cell r="F157">
            <v>113.13441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_Information"/>
      <sheetName val="Liabilities"/>
      <sheetName val="Asset"/>
      <sheetName val="P&amp;L_Expenditure"/>
      <sheetName val="P&amp;L_Income"/>
      <sheetName val="Table 2"/>
      <sheetName val="Table 3"/>
      <sheetName val="Table 4"/>
      <sheetName val="Table 5"/>
      <sheetName val="Table 6"/>
      <sheetName val="Table 7"/>
      <sheetName val="BS SCH"/>
      <sheetName val="PL SCH"/>
      <sheetName val="ANNEX"/>
      <sheetName val="NOTES"/>
      <sheetName val="pl appropriation"/>
      <sheetName val="NOTES WORKINGS"/>
      <sheetName val="Sheet5"/>
    </sheetNames>
    <sheetDataSet>
      <sheetData sheetId="0"/>
      <sheetData sheetId="1">
        <row r="48">
          <cell r="I48">
            <v>5663297242.21</v>
          </cell>
        </row>
        <row r="56">
          <cell r="I56">
            <v>82408759.939999998</v>
          </cell>
        </row>
      </sheetData>
      <sheetData sheetId="2">
        <row r="15">
          <cell r="G15">
            <v>2091428110.0999999</v>
          </cell>
        </row>
        <row r="33">
          <cell r="H33">
            <v>3310748848.3700004</v>
          </cell>
        </row>
        <row r="47">
          <cell r="B47">
            <v>6304868231.3999996</v>
          </cell>
          <cell r="H47">
            <v>6625341546.1500006</v>
          </cell>
        </row>
      </sheetData>
      <sheetData sheetId="3">
        <row r="18">
          <cell r="H18">
            <v>20107415.889999986</v>
          </cell>
        </row>
      </sheetData>
      <sheetData sheetId="4">
        <row r="6">
          <cell r="F6">
            <v>525920904.42000002</v>
          </cell>
        </row>
        <row r="12">
          <cell r="F12">
            <v>596334997.45000005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61">
          <cell r="C61">
            <v>363033292.12</v>
          </cell>
        </row>
        <row r="154">
          <cell r="C154">
            <v>1087082</v>
          </cell>
        </row>
        <row r="155">
          <cell r="C155">
            <v>25285364</v>
          </cell>
        </row>
        <row r="156">
          <cell r="C156">
            <v>41597953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view="pageBreakPreview" topLeftCell="C1" zoomScale="60" zoomScaleNormal="60" workbookViewId="0">
      <selection activeCell="E4" sqref="E4"/>
    </sheetView>
  </sheetViews>
  <sheetFormatPr defaultColWidth="8.83203125" defaultRowHeight="35.25" x14ac:dyDescent="0.2"/>
  <cols>
    <col min="1" max="1" width="92.83203125" style="96" customWidth="1"/>
    <col min="2" max="2" width="154.5" style="96" customWidth="1"/>
    <col min="3" max="3" width="90.6640625" style="96" bestFit="1" customWidth="1"/>
    <col min="4" max="4" width="92.1640625" style="96" customWidth="1"/>
    <col min="5" max="5" width="170.83203125" style="96" customWidth="1"/>
    <col min="6" max="6" width="88.5" style="96" customWidth="1"/>
    <col min="7" max="7" width="8.83203125" style="96"/>
    <col min="8" max="8" width="25.33203125" style="96" bestFit="1" customWidth="1"/>
    <col min="9" max="16384" width="8.83203125" style="96"/>
  </cols>
  <sheetData>
    <row r="1" spans="1:6" ht="76.5" customHeight="1" x14ac:dyDescent="0.2">
      <c r="A1" s="210" t="s">
        <v>237</v>
      </c>
      <c r="B1" s="210"/>
      <c r="C1" s="210"/>
      <c r="D1" s="210"/>
      <c r="E1" s="210"/>
      <c r="F1" s="210"/>
    </row>
    <row r="2" spans="1:6" ht="77.25" customHeight="1" x14ac:dyDescent="0.2">
      <c r="A2" s="211" t="s">
        <v>390</v>
      </c>
      <c r="B2" s="211"/>
      <c r="C2" s="211"/>
      <c r="D2" s="211"/>
      <c r="E2" s="211"/>
      <c r="F2" s="211"/>
    </row>
    <row r="3" spans="1:6" ht="18.75" customHeight="1" thickBot="1" x14ac:dyDescent="0.25">
      <c r="A3" s="97"/>
      <c r="B3" s="97"/>
      <c r="C3" s="97"/>
      <c r="D3" s="97"/>
      <c r="E3" s="97"/>
      <c r="F3" s="97"/>
    </row>
    <row r="4" spans="1:6" ht="96" customHeight="1" x14ac:dyDescent="0.6">
      <c r="A4" s="113" t="s">
        <v>254</v>
      </c>
      <c r="B4" s="113" t="s">
        <v>0</v>
      </c>
      <c r="C4" s="113" t="s">
        <v>255</v>
      </c>
      <c r="D4" s="164" t="s">
        <v>254</v>
      </c>
      <c r="E4" s="113" t="s">
        <v>1</v>
      </c>
      <c r="F4" s="115" t="s">
        <v>255</v>
      </c>
    </row>
    <row r="5" spans="1:6" ht="103.5" customHeight="1" thickBot="1" x14ac:dyDescent="0.65">
      <c r="A5" s="114" t="s">
        <v>383</v>
      </c>
      <c r="B5" s="98"/>
      <c r="C5" s="114" t="s">
        <v>383</v>
      </c>
      <c r="D5" s="165" t="s">
        <v>383</v>
      </c>
      <c r="E5" s="114"/>
      <c r="F5" s="116" t="s">
        <v>383</v>
      </c>
    </row>
    <row r="6" spans="1:6" ht="24.6" customHeight="1" x14ac:dyDescent="0.5">
      <c r="A6" s="99"/>
      <c r="B6" s="100"/>
      <c r="C6" s="100"/>
      <c r="D6" s="166"/>
      <c r="E6" s="100"/>
      <c r="F6" s="101"/>
    </row>
    <row r="7" spans="1:6" ht="177" customHeight="1" x14ac:dyDescent="0.65">
      <c r="A7" s="118"/>
      <c r="B7" s="117" t="s">
        <v>2</v>
      </c>
      <c r="C7" s="119"/>
      <c r="D7" s="167">
        <v>456752139.83000004</v>
      </c>
      <c r="E7" s="117" t="s">
        <v>378</v>
      </c>
      <c r="F7" s="121">
        <v>419059118.95000005</v>
      </c>
    </row>
    <row r="8" spans="1:6" ht="87" customHeight="1" x14ac:dyDescent="0.65">
      <c r="A8" s="118"/>
      <c r="B8" s="122" t="s">
        <v>3</v>
      </c>
      <c r="C8" s="118"/>
      <c r="D8" s="168"/>
      <c r="E8" s="117" t="s">
        <v>4</v>
      </c>
      <c r="F8" s="121"/>
    </row>
    <row r="9" spans="1:6" ht="71.25" customHeight="1" x14ac:dyDescent="0.65">
      <c r="A9" s="120">
        <v>149000000</v>
      </c>
      <c r="B9" s="122" t="s">
        <v>384</v>
      </c>
      <c r="C9" s="120">
        <v>149000000</v>
      </c>
      <c r="D9" s="167">
        <v>146054991.03999999</v>
      </c>
      <c r="E9" s="109" t="s">
        <v>6</v>
      </c>
      <c r="F9" s="121">
        <v>187923813.93000001</v>
      </c>
    </row>
    <row r="10" spans="1:6" ht="65.25" customHeight="1" x14ac:dyDescent="0.65">
      <c r="A10" s="120">
        <v>1000000</v>
      </c>
      <c r="B10" s="122" t="s">
        <v>385</v>
      </c>
      <c r="C10" s="120">
        <v>1000000</v>
      </c>
      <c r="D10" s="162" t="s">
        <v>8</v>
      </c>
      <c r="E10" s="109" t="s">
        <v>7</v>
      </c>
      <c r="F10" s="121" t="s">
        <v>8</v>
      </c>
    </row>
    <row r="11" spans="1:6" ht="52.5" customHeight="1" x14ac:dyDescent="0.65">
      <c r="A11" s="120"/>
      <c r="B11" s="104"/>
      <c r="C11" s="120"/>
      <c r="D11" s="167">
        <v>243856022</v>
      </c>
      <c r="E11" s="109" t="s">
        <v>9</v>
      </c>
      <c r="F11" s="121">
        <v>468789879</v>
      </c>
    </row>
    <row r="12" spans="1:6" ht="43.5" customHeight="1" thickBot="1" x14ac:dyDescent="0.7">
      <c r="A12" s="123">
        <v>150000000</v>
      </c>
      <c r="B12" s="109"/>
      <c r="C12" s="123">
        <v>150000000</v>
      </c>
      <c r="D12" s="169">
        <v>846663152.87</v>
      </c>
      <c r="E12" s="104"/>
      <c r="F12" s="124">
        <v>1075772811.8800001</v>
      </c>
    </row>
    <row r="13" spans="1:6" ht="41.25" customHeight="1" thickTop="1" x14ac:dyDescent="0.65">
      <c r="A13" s="125"/>
      <c r="B13" s="109" t="s">
        <v>5</v>
      </c>
      <c r="C13" s="125"/>
      <c r="D13" s="170" t="s">
        <v>247</v>
      </c>
      <c r="E13" s="117" t="s">
        <v>10</v>
      </c>
      <c r="F13" s="127" t="s">
        <v>247</v>
      </c>
    </row>
    <row r="14" spans="1:6" ht="77.25" customHeight="1" x14ac:dyDescent="0.65">
      <c r="A14" s="120">
        <v>117215694</v>
      </c>
      <c r="B14" s="109" t="s">
        <v>386</v>
      </c>
      <c r="C14" s="120">
        <v>119159644</v>
      </c>
      <c r="D14" s="168">
        <v>2091428110.0999999</v>
      </c>
      <c r="E14" s="117" t="s">
        <v>12</v>
      </c>
      <c r="F14" s="128"/>
    </row>
    <row r="15" spans="1:6" ht="126.75" customHeight="1" thickBot="1" x14ac:dyDescent="0.7">
      <c r="A15" s="123">
        <v>117215694</v>
      </c>
      <c r="B15" s="109"/>
      <c r="C15" s="123">
        <v>119159644</v>
      </c>
      <c r="D15" s="171"/>
      <c r="E15" s="109" t="s">
        <v>239</v>
      </c>
      <c r="F15" s="129">
        <v>2129675021.0999999</v>
      </c>
    </row>
    <row r="16" spans="1:6" ht="49.5" customHeight="1" thickTop="1" x14ac:dyDescent="0.65">
      <c r="A16" s="120"/>
      <c r="B16" s="109" t="s">
        <v>246</v>
      </c>
      <c r="C16" s="120"/>
      <c r="D16" s="168"/>
      <c r="E16" s="109" t="s">
        <v>243</v>
      </c>
      <c r="F16" s="121"/>
    </row>
    <row r="17" spans="1:8" ht="99.75" customHeight="1" x14ac:dyDescent="0.65">
      <c r="A17" s="120"/>
      <c r="B17" s="109" t="s">
        <v>387</v>
      </c>
      <c r="C17" s="120"/>
      <c r="D17" s="171" t="s">
        <v>8</v>
      </c>
      <c r="E17" s="130" t="s">
        <v>252</v>
      </c>
      <c r="F17" s="121" t="s">
        <v>8</v>
      </c>
    </row>
    <row r="18" spans="1:8" ht="139.5" customHeight="1" x14ac:dyDescent="0.65">
      <c r="A18" s="120">
        <v>117215694</v>
      </c>
      <c r="B18" s="109" t="s">
        <v>13</v>
      </c>
      <c r="C18" s="120">
        <v>119159644</v>
      </c>
      <c r="D18" s="167">
        <v>645000</v>
      </c>
      <c r="E18" s="109" t="s">
        <v>238</v>
      </c>
      <c r="F18" s="121">
        <v>645000</v>
      </c>
    </row>
    <row r="19" spans="1:8" ht="51" customHeight="1" x14ac:dyDescent="0.65">
      <c r="A19" s="118"/>
      <c r="B19" s="109" t="s">
        <v>14</v>
      </c>
      <c r="C19" s="118"/>
      <c r="D19" s="167">
        <v>122147857.29000001</v>
      </c>
      <c r="E19" s="109" t="s">
        <v>253</v>
      </c>
      <c r="F19" s="121">
        <v>222773023.25999999</v>
      </c>
    </row>
    <row r="20" spans="1:8" ht="57.75" customHeight="1" thickBot="1" x14ac:dyDescent="0.7">
      <c r="A20" s="131"/>
      <c r="B20" s="109" t="s">
        <v>15</v>
      </c>
      <c r="C20" s="131"/>
      <c r="D20" s="169">
        <v>2214220967.3899999</v>
      </c>
      <c r="E20" s="104"/>
      <c r="F20" s="132">
        <v>2353093044.3599997</v>
      </c>
    </row>
    <row r="21" spans="1:8" ht="48" customHeight="1" thickTop="1" thickBot="1" x14ac:dyDescent="0.65">
      <c r="A21" s="123">
        <v>117215694</v>
      </c>
      <c r="B21" s="104"/>
      <c r="C21" s="123">
        <v>119159644</v>
      </c>
      <c r="D21" s="172"/>
      <c r="E21" s="104"/>
      <c r="F21" s="141"/>
    </row>
    <row r="22" spans="1:8" ht="143.25" customHeight="1" thickTop="1" x14ac:dyDescent="0.65">
      <c r="A22" s="133"/>
      <c r="B22" s="117" t="s">
        <v>16</v>
      </c>
      <c r="C22" s="120"/>
      <c r="D22" s="168" t="s">
        <v>247</v>
      </c>
      <c r="E22" s="117" t="s">
        <v>229</v>
      </c>
      <c r="F22" s="121" t="s">
        <v>247</v>
      </c>
    </row>
    <row r="23" spans="1:8" ht="101.25" customHeight="1" x14ac:dyDescent="0.65">
      <c r="A23" s="120">
        <v>250730896.87</v>
      </c>
      <c r="B23" s="109" t="s">
        <v>17</v>
      </c>
      <c r="C23" s="120">
        <v>258853878.75999999</v>
      </c>
      <c r="D23" s="168"/>
      <c r="E23" s="109" t="s">
        <v>19</v>
      </c>
      <c r="F23" s="128"/>
      <c r="H23" s="102"/>
    </row>
    <row r="24" spans="1:8" ht="90.75" customHeight="1" x14ac:dyDescent="0.65">
      <c r="A24" s="120"/>
      <c r="B24" s="109" t="s">
        <v>18</v>
      </c>
      <c r="C24" s="118"/>
      <c r="D24" s="168"/>
      <c r="E24" s="109" t="s">
        <v>21</v>
      </c>
      <c r="F24" s="128"/>
    </row>
    <row r="25" spans="1:8" ht="49.5" customHeight="1" x14ac:dyDescent="0.65">
      <c r="A25" s="120">
        <v>25158119.120000001</v>
      </c>
      <c r="B25" s="109" t="s">
        <v>20</v>
      </c>
      <c r="C25" s="118">
        <v>26163490.120000001</v>
      </c>
      <c r="D25" s="168"/>
      <c r="E25" s="109" t="s">
        <v>23</v>
      </c>
      <c r="F25" s="129"/>
    </row>
    <row r="26" spans="1:8" ht="49.5" customHeight="1" x14ac:dyDescent="0.65">
      <c r="A26" s="118" t="s">
        <v>8</v>
      </c>
      <c r="B26" s="109" t="s">
        <v>22</v>
      </c>
      <c r="C26" s="118">
        <v>8205099</v>
      </c>
      <c r="D26" s="168"/>
      <c r="E26" s="109" t="s">
        <v>25</v>
      </c>
      <c r="F26" s="128"/>
    </row>
    <row r="27" spans="1:8" ht="60.75" customHeight="1" thickBot="1" x14ac:dyDescent="0.7">
      <c r="A27" s="118">
        <v>15610</v>
      </c>
      <c r="B27" s="109" t="s">
        <v>24</v>
      </c>
      <c r="C27" s="118">
        <v>15610</v>
      </c>
      <c r="D27" s="173" t="s">
        <v>247</v>
      </c>
      <c r="E27" s="134"/>
      <c r="F27" s="135" t="s">
        <v>247</v>
      </c>
    </row>
    <row r="28" spans="1:8" ht="56.25" customHeight="1" thickTop="1" x14ac:dyDescent="0.65">
      <c r="A28" s="118">
        <v>4639880.67</v>
      </c>
      <c r="B28" s="109" t="s">
        <v>26</v>
      </c>
      <c r="C28" s="118">
        <v>4639880.67</v>
      </c>
      <c r="D28" s="167"/>
      <c r="E28" s="117" t="s">
        <v>28</v>
      </c>
      <c r="F28" s="129"/>
    </row>
    <row r="29" spans="1:8" ht="138" customHeight="1" x14ac:dyDescent="0.65">
      <c r="A29" s="118">
        <v>46052794</v>
      </c>
      <c r="B29" s="109" t="s">
        <v>27</v>
      </c>
      <c r="C29" s="118">
        <v>72302181</v>
      </c>
      <c r="D29" s="167"/>
      <c r="E29" s="109" t="s">
        <v>240</v>
      </c>
      <c r="F29" s="121"/>
    </row>
    <row r="30" spans="1:8" ht="92.25" customHeight="1" x14ac:dyDescent="0.65">
      <c r="A30" s="118">
        <v>88159114.780000001</v>
      </c>
      <c r="B30" s="109" t="s">
        <v>29</v>
      </c>
      <c r="C30" s="118">
        <v>98152841.780000001</v>
      </c>
      <c r="D30" s="174"/>
      <c r="E30" s="109" t="s">
        <v>31</v>
      </c>
      <c r="F30" s="121"/>
    </row>
    <row r="31" spans="1:8" ht="143.25" customHeight="1" thickBot="1" x14ac:dyDescent="0.7">
      <c r="A31" s="137">
        <v>414756415.44000006</v>
      </c>
      <c r="B31" s="104"/>
      <c r="C31" s="137">
        <v>468332981.33000004</v>
      </c>
      <c r="D31" s="167">
        <v>1425165791.0599999</v>
      </c>
      <c r="E31" s="109" t="s">
        <v>256</v>
      </c>
      <c r="F31" s="121">
        <v>1362331668.4300001</v>
      </c>
    </row>
    <row r="32" spans="1:8" ht="87" customHeight="1" thickTop="1" x14ac:dyDescent="0.65">
      <c r="A32" s="118" t="s">
        <v>247</v>
      </c>
      <c r="B32" s="117" t="s">
        <v>30</v>
      </c>
      <c r="C32" s="120" t="s">
        <v>247</v>
      </c>
      <c r="D32" s="171"/>
      <c r="E32" s="109" t="s">
        <v>257</v>
      </c>
      <c r="F32" s="121"/>
    </row>
    <row r="33" spans="1:6" ht="110.25" customHeight="1" x14ac:dyDescent="0.65">
      <c r="A33" s="118"/>
      <c r="B33" s="117" t="s">
        <v>32</v>
      </c>
      <c r="C33" s="120"/>
      <c r="D33" s="167"/>
      <c r="E33" s="105" t="s">
        <v>391</v>
      </c>
      <c r="F33" s="121"/>
    </row>
    <row r="34" spans="1:6" ht="99.75" customHeight="1" x14ac:dyDescent="0.65">
      <c r="A34" s="120"/>
      <c r="B34" s="109" t="s">
        <v>33</v>
      </c>
      <c r="C34" s="120"/>
      <c r="D34" s="168"/>
      <c r="E34" s="109" t="s">
        <v>379</v>
      </c>
      <c r="F34" s="121"/>
    </row>
    <row r="35" spans="1:6" ht="109.5" customHeight="1" x14ac:dyDescent="0.65">
      <c r="A35" s="120"/>
      <c r="B35" s="109" t="s">
        <v>34</v>
      </c>
      <c r="C35" s="120"/>
      <c r="D35" s="168"/>
      <c r="E35" s="109" t="s">
        <v>37</v>
      </c>
      <c r="F35" s="128"/>
    </row>
    <row r="36" spans="1:6" ht="132" customHeight="1" x14ac:dyDescent="0.65">
      <c r="A36" s="120"/>
      <c r="B36" s="109" t="s">
        <v>35</v>
      </c>
      <c r="C36" s="136"/>
      <c r="D36" s="168">
        <v>1301990788.3699999</v>
      </c>
      <c r="E36" s="109" t="s">
        <v>251</v>
      </c>
      <c r="F36" s="128">
        <v>1196426106.99</v>
      </c>
    </row>
    <row r="37" spans="1:6" ht="108" customHeight="1" x14ac:dyDescent="0.65">
      <c r="A37" s="120"/>
      <c r="B37" s="109" t="s">
        <v>36</v>
      </c>
      <c r="C37" s="120"/>
      <c r="D37" s="168"/>
      <c r="E37" s="105" t="s">
        <v>392</v>
      </c>
      <c r="F37" s="128"/>
    </row>
    <row r="38" spans="1:6" ht="107.25" customHeight="1" thickBot="1" x14ac:dyDescent="0.7">
      <c r="A38" s="123" t="s">
        <v>247</v>
      </c>
      <c r="B38" s="109"/>
      <c r="C38" s="123" t="s">
        <v>247</v>
      </c>
      <c r="D38" s="168"/>
      <c r="E38" s="105" t="s">
        <v>393</v>
      </c>
      <c r="F38" s="128"/>
    </row>
    <row r="39" spans="1:6" ht="93.75" customHeight="1" thickTop="1" x14ac:dyDescent="0.65">
      <c r="A39" s="136"/>
      <c r="B39" s="117" t="s">
        <v>38</v>
      </c>
      <c r="C39" s="120"/>
      <c r="D39" s="167"/>
      <c r="E39" s="109" t="s">
        <v>39</v>
      </c>
      <c r="F39" s="129"/>
    </row>
    <row r="40" spans="1:6" ht="89.25" customHeight="1" x14ac:dyDescent="0.65">
      <c r="A40" s="120"/>
      <c r="B40" s="109" t="s">
        <v>40</v>
      </c>
      <c r="C40" s="120"/>
      <c r="D40" s="167"/>
      <c r="E40" s="109" t="s">
        <v>41</v>
      </c>
      <c r="F40" s="129"/>
    </row>
    <row r="41" spans="1:6" ht="143.25" customHeight="1" x14ac:dyDescent="0.65">
      <c r="A41" s="120">
        <v>4851969757.3800001</v>
      </c>
      <c r="B41" s="109" t="s">
        <v>42</v>
      </c>
      <c r="C41" s="120">
        <v>5075829065.1999998</v>
      </c>
      <c r="D41" s="167">
        <v>583592268.94000006</v>
      </c>
      <c r="E41" s="109" t="s">
        <v>250</v>
      </c>
      <c r="F41" s="128">
        <v>663398201.66999996</v>
      </c>
    </row>
    <row r="42" spans="1:6" ht="98.25" customHeight="1" x14ac:dyDescent="0.65">
      <c r="A42" s="120"/>
      <c r="B42" s="109" t="s">
        <v>43</v>
      </c>
      <c r="C42" s="118"/>
      <c r="D42" s="167"/>
      <c r="E42" s="105" t="s">
        <v>394</v>
      </c>
      <c r="F42" s="128"/>
    </row>
    <row r="43" spans="1:6" ht="96.75" customHeight="1" x14ac:dyDescent="0.65">
      <c r="A43" s="120">
        <v>1245598</v>
      </c>
      <c r="B43" s="109" t="s">
        <v>44</v>
      </c>
      <c r="C43" s="120">
        <v>1114058</v>
      </c>
      <c r="D43" s="168"/>
      <c r="E43" s="105" t="s">
        <v>395</v>
      </c>
      <c r="F43" s="128"/>
    </row>
    <row r="44" spans="1:6" ht="54.75" customHeight="1" thickBot="1" x14ac:dyDescent="0.7">
      <c r="A44" s="118"/>
      <c r="B44" s="109" t="s">
        <v>45</v>
      </c>
      <c r="C44" s="118"/>
      <c r="D44" s="169">
        <v>3310748848.3699999</v>
      </c>
      <c r="E44" s="104"/>
      <c r="F44" s="138">
        <v>3222155977.0900002</v>
      </c>
    </row>
    <row r="45" spans="1:6" ht="49.5" customHeight="1" thickTop="1" x14ac:dyDescent="0.65">
      <c r="A45" s="118">
        <v>764669514.98000002</v>
      </c>
      <c r="B45" s="109" t="s">
        <v>42</v>
      </c>
      <c r="C45" s="118">
        <v>727402601.22000003</v>
      </c>
      <c r="D45" s="168"/>
      <c r="E45" s="117" t="s">
        <v>47</v>
      </c>
      <c r="F45" s="128"/>
    </row>
    <row r="46" spans="1:6" ht="60.4" customHeight="1" x14ac:dyDescent="0.65">
      <c r="A46" s="118"/>
      <c r="B46" s="109" t="s">
        <v>46</v>
      </c>
      <c r="C46" s="118"/>
      <c r="D46" s="168">
        <v>67735403.670000002</v>
      </c>
      <c r="E46" s="109" t="s">
        <v>231</v>
      </c>
      <c r="F46" s="128">
        <v>41882703.170000002</v>
      </c>
    </row>
    <row r="47" spans="1:6" ht="75" customHeight="1" x14ac:dyDescent="0.65">
      <c r="A47" s="118">
        <v>20864.61</v>
      </c>
      <c r="B47" s="109" t="s">
        <v>44</v>
      </c>
      <c r="C47" s="120">
        <v>45739.61</v>
      </c>
      <c r="D47" s="168">
        <v>82408759.939999998</v>
      </c>
      <c r="E47" s="109" t="s">
        <v>230</v>
      </c>
      <c r="F47" s="128">
        <v>101847268</v>
      </c>
    </row>
    <row r="48" spans="1:6" ht="54.75" customHeight="1" x14ac:dyDescent="0.65">
      <c r="A48" s="118"/>
      <c r="B48" s="109" t="s">
        <v>48</v>
      </c>
      <c r="C48" s="120"/>
      <c r="D48" s="168">
        <v>37635932</v>
      </c>
      <c r="E48" s="105" t="s">
        <v>182</v>
      </c>
      <c r="F48" s="129">
        <v>43127982</v>
      </c>
    </row>
    <row r="49" spans="1:6" ht="54.75" customHeight="1" thickBot="1" x14ac:dyDescent="0.7">
      <c r="A49" s="120">
        <v>28597353.550000001</v>
      </c>
      <c r="B49" s="109" t="s">
        <v>42</v>
      </c>
      <c r="C49" s="120">
        <v>26929936.010000002</v>
      </c>
      <c r="D49" s="175">
        <v>187780095.61000001</v>
      </c>
      <c r="E49" s="104"/>
      <c r="F49" s="135">
        <v>186857953.17000002</v>
      </c>
    </row>
    <row r="50" spans="1:6" ht="90" customHeight="1" thickTop="1" x14ac:dyDescent="0.65">
      <c r="A50" s="120"/>
      <c r="B50" s="109" t="s">
        <v>49</v>
      </c>
      <c r="C50" s="120"/>
      <c r="D50" s="168"/>
      <c r="E50" s="117" t="s">
        <v>380</v>
      </c>
      <c r="F50" s="129"/>
    </row>
    <row r="51" spans="1:6" ht="63" customHeight="1" x14ac:dyDescent="0.65">
      <c r="A51" s="120">
        <v>16794153.690000001</v>
      </c>
      <c r="B51" s="109" t="s">
        <v>44</v>
      </c>
      <c r="C51" s="118">
        <v>9529244.2400000002</v>
      </c>
      <c r="D51" s="168">
        <v>2792057.25</v>
      </c>
      <c r="E51" s="117" t="s">
        <v>51</v>
      </c>
      <c r="F51" s="128">
        <v>2792057.25</v>
      </c>
    </row>
    <row r="52" spans="1:6" ht="47.25" customHeight="1" x14ac:dyDescent="0.65">
      <c r="A52" s="120"/>
      <c r="B52" s="109" t="s">
        <v>50</v>
      </c>
      <c r="C52" s="118"/>
      <c r="D52" s="167">
        <v>4702690.63</v>
      </c>
      <c r="E52" s="117" t="s">
        <v>52</v>
      </c>
      <c r="F52" s="128">
        <v>4469045.63</v>
      </c>
    </row>
    <row r="53" spans="1:6" ht="116.25" customHeight="1" thickBot="1" x14ac:dyDescent="0.7">
      <c r="A53" s="123">
        <v>5663297242.21</v>
      </c>
      <c r="B53" s="104"/>
      <c r="C53" s="137">
        <v>5840850644.2799997</v>
      </c>
      <c r="D53" s="167">
        <v>8930493.0600000005</v>
      </c>
      <c r="E53" s="117" t="s">
        <v>232</v>
      </c>
      <c r="F53" s="129">
        <v>7404518.4799999995</v>
      </c>
    </row>
    <row r="54" spans="1:6" ht="47.25" customHeight="1" thickTop="1" x14ac:dyDescent="0.65">
      <c r="A54" s="126" t="s">
        <v>247</v>
      </c>
      <c r="B54" s="117" t="s">
        <v>53</v>
      </c>
      <c r="C54" s="126" t="s">
        <v>247</v>
      </c>
      <c r="D54" s="168"/>
      <c r="E54" s="163" t="s">
        <v>388</v>
      </c>
      <c r="F54" s="129"/>
    </row>
    <row r="55" spans="1:6" ht="39.950000000000003" customHeight="1" x14ac:dyDescent="0.65">
      <c r="A55" s="118"/>
      <c r="B55" s="139" t="s">
        <v>54</v>
      </c>
      <c r="C55" s="118"/>
      <c r="D55" s="167"/>
      <c r="E55" s="163" t="s">
        <v>389</v>
      </c>
      <c r="F55" s="128"/>
    </row>
    <row r="56" spans="1:6" ht="51.75" customHeight="1" x14ac:dyDescent="0.65">
      <c r="A56" s="118"/>
      <c r="B56" s="109" t="s">
        <v>55</v>
      </c>
      <c r="C56" s="118"/>
      <c r="D56" s="167">
        <v>44826165.969999999</v>
      </c>
      <c r="E56" s="117" t="s">
        <v>56</v>
      </c>
      <c r="F56" s="128">
        <v>59067854.850000001</v>
      </c>
    </row>
    <row r="57" spans="1:6" ht="153" customHeight="1" x14ac:dyDescent="0.65">
      <c r="A57" s="118"/>
      <c r="B57" s="109" t="s">
        <v>248</v>
      </c>
      <c r="C57" s="118"/>
      <c r="D57" s="174">
        <v>4677075</v>
      </c>
      <c r="E57" s="117" t="s">
        <v>381</v>
      </c>
      <c r="F57" s="129">
        <v>4677075</v>
      </c>
    </row>
    <row r="58" spans="1:6" ht="88.5" customHeight="1" x14ac:dyDescent="0.65">
      <c r="A58" s="118"/>
      <c r="B58" s="105" t="s">
        <v>396</v>
      </c>
      <c r="C58" s="118"/>
      <c r="D58" s="167"/>
      <c r="E58" s="117"/>
      <c r="F58" s="128"/>
    </row>
    <row r="59" spans="1:6" ht="39.950000000000003" customHeight="1" x14ac:dyDescent="0.65">
      <c r="A59" s="120"/>
      <c r="B59" s="109" t="s">
        <v>171</v>
      </c>
      <c r="C59" s="120"/>
      <c r="D59" s="168"/>
      <c r="E59" s="130"/>
      <c r="F59" s="129"/>
    </row>
    <row r="60" spans="1:6" ht="90.75" customHeight="1" x14ac:dyDescent="0.65">
      <c r="A60" s="118"/>
      <c r="B60" s="109" t="s">
        <v>233</v>
      </c>
      <c r="C60" s="120"/>
      <c r="D60" s="168"/>
      <c r="E60" s="130"/>
      <c r="F60" s="129"/>
    </row>
    <row r="61" spans="1:6" ht="90.75" customHeight="1" x14ac:dyDescent="0.65">
      <c r="A61" s="120"/>
      <c r="B61" s="105" t="s">
        <v>396</v>
      </c>
      <c r="C61" s="118"/>
      <c r="D61" s="167"/>
      <c r="E61" s="130"/>
      <c r="F61" s="129"/>
    </row>
    <row r="62" spans="1:6" ht="48" customHeight="1" x14ac:dyDescent="0.65">
      <c r="A62" s="120"/>
      <c r="B62" s="109" t="s">
        <v>171</v>
      </c>
      <c r="C62" s="120"/>
      <c r="D62" s="168"/>
      <c r="E62" s="130"/>
      <c r="F62" s="129"/>
    </row>
    <row r="63" spans="1:6" ht="97.5" customHeight="1" x14ac:dyDescent="0.65">
      <c r="A63" s="118"/>
      <c r="B63" s="109" t="s">
        <v>234</v>
      </c>
      <c r="C63" s="120"/>
      <c r="D63" s="167"/>
      <c r="E63" s="130"/>
      <c r="F63" s="129"/>
    </row>
    <row r="64" spans="1:6" ht="90.75" customHeight="1" x14ac:dyDescent="0.65">
      <c r="A64" s="120"/>
      <c r="B64" s="105" t="s">
        <v>396</v>
      </c>
      <c r="C64" s="136"/>
      <c r="D64" s="106"/>
      <c r="E64" s="104"/>
      <c r="F64" s="140"/>
    </row>
    <row r="65" spans="1:6" ht="47.25" customHeight="1" x14ac:dyDescent="0.65">
      <c r="A65" s="120"/>
      <c r="B65" s="109" t="s">
        <v>171</v>
      </c>
      <c r="C65" s="120"/>
      <c r="D65" s="172"/>
      <c r="E65" s="104"/>
      <c r="F65" s="141"/>
    </row>
    <row r="66" spans="1:6" ht="49.5" customHeight="1" x14ac:dyDescent="0.65">
      <c r="A66" s="136"/>
      <c r="B66" s="139" t="s">
        <v>179</v>
      </c>
      <c r="C66" s="118"/>
      <c r="D66" s="172"/>
      <c r="E66" s="104"/>
      <c r="F66" s="141"/>
    </row>
    <row r="67" spans="1:6" ht="133.5" customHeight="1" x14ac:dyDescent="0.65">
      <c r="A67" s="120"/>
      <c r="B67" s="109" t="s">
        <v>235</v>
      </c>
      <c r="C67" s="118"/>
      <c r="D67" s="172"/>
      <c r="E67" s="104"/>
      <c r="F67" s="141"/>
    </row>
    <row r="68" spans="1:6" ht="90" customHeight="1" x14ac:dyDescent="0.65">
      <c r="A68" s="118"/>
      <c r="B68" s="105" t="s">
        <v>396</v>
      </c>
      <c r="C68" s="120"/>
      <c r="D68" s="172"/>
      <c r="E68" s="104"/>
      <c r="F68" s="141"/>
    </row>
    <row r="69" spans="1:6" ht="39.950000000000003" customHeight="1" x14ac:dyDescent="0.65">
      <c r="A69" s="118"/>
      <c r="B69" s="109" t="s">
        <v>171</v>
      </c>
      <c r="C69" s="118"/>
      <c r="D69" s="167"/>
      <c r="E69" s="130"/>
      <c r="F69" s="128"/>
    </row>
    <row r="70" spans="1:6" ht="103.5" customHeight="1" x14ac:dyDescent="0.65">
      <c r="A70" s="120"/>
      <c r="B70" s="109" t="s">
        <v>233</v>
      </c>
      <c r="C70" s="120"/>
      <c r="D70" s="167"/>
      <c r="E70" s="130"/>
      <c r="F70" s="128"/>
    </row>
    <row r="71" spans="1:6" ht="133.5" customHeight="1" x14ac:dyDescent="0.65">
      <c r="A71" s="118"/>
      <c r="B71" s="142" t="s">
        <v>249</v>
      </c>
      <c r="C71" s="120"/>
      <c r="D71" s="167"/>
      <c r="E71" s="130"/>
      <c r="F71" s="128"/>
    </row>
    <row r="72" spans="1:6" ht="39.950000000000003" customHeight="1" x14ac:dyDescent="0.65">
      <c r="A72" s="120"/>
      <c r="B72" s="109" t="s">
        <v>171</v>
      </c>
      <c r="C72" s="120"/>
      <c r="D72" s="167"/>
      <c r="E72" s="130"/>
      <c r="F72" s="129"/>
    </row>
    <row r="73" spans="1:6" ht="83.25" customHeight="1" x14ac:dyDescent="0.65">
      <c r="A73" s="120"/>
      <c r="B73" s="109" t="s">
        <v>234</v>
      </c>
      <c r="C73" s="120"/>
      <c r="D73" s="167"/>
      <c r="E73" s="130"/>
      <c r="F73" s="128"/>
    </row>
    <row r="74" spans="1:6" ht="90.75" customHeight="1" x14ac:dyDescent="0.65">
      <c r="A74" s="120"/>
      <c r="B74" s="105" t="s">
        <v>396</v>
      </c>
      <c r="C74" s="120"/>
      <c r="D74" s="167"/>
      <c r="E74" s="130"/>
      <c r="F74" s="129"/>
    </row>
    <row r="75" spans="1:6" ht="39.950000000000003" customHeight="1" x14ac:dyDescent="0.65">
      <c r="A75" s="120"/>
      <c r="B75" s="109" t="s">
        <v>171</v>
      </c>
      <c r="C75" s="120"/>
      <c r="D75" s="167"/>
      <c r="E75" s="130"/>
      <c r="F75" s="129"/>
    </row>
    <row r="76" spans="1:6" ht="58.5" customHeight="1" x14ac:dyDescent="0.65">
      <c r="A76" s="120"/>
      <c r="B76" s="139" t="s">
        <v>172</v>
      </c>
      <c r="C76" s="120"/>
      <c r="D76" s="167"/>
      <c r="E76" s="130"/>
      <c r="F76" s="128"/>
    </row>
    <row r="77" spans="1:6" ht="143.25" customHeight="1" x14ac:dyDescent="0.65">
      <c r="A77" s="120"/>
      <c r="B77" s="109" t="s">
        <v>236</v>
      </c>
      <c r="C77" s="120"/>
      <c r="D77" s="167"/>
      <c r="E77" s="130"/>
      <c r="F77" s="129"/>
    </row>
    <row r="78" spans="1:6" ht="102.75" customHeight="1" x14ac:dyDescent="0.65">
      <c r="A78" s="120"/>
      <c r="B78" s="105" t="s">
        <v>396</v>
      </c>
      <c r="C78" s="120"/>
      <c r="D78" s="168"/>
      <c r="E78" s="130"/>
      <c r="F78" s="129"/>
    </row>
    <row r="79" spans="1:6" ht="47.25" customHeight="1" x14ac:dyDescent="0.65">
      <c r="A79" s="120"/>
      <c r="B79" s="109" t="s">
        <v>171</v>
      </c>
      <c r="C79" s="120"/>
      <c r="D79" s="168"/>
      <c r="E79" s="130"/>
      <c r="F79" s="129"/>
    </row>
    <row r="80" spans="1:6" ht="90.75" customHeight="1" x14ac:dyDescent="0.65">
      <c r="A80" s="120"/>
      <c r="B80" s="109" t="s">
        <v>233</v>
      </c>
      <c r="C80" s="118"/>
      <c r="D80" s="167"/>
      <c r="E80" s="130"/>
      <c r="F80" s="128"/>
    </row>
    <row r="81" spans="1:6" ht="86.25" customHeight="1" x14ac:dyDescent="0.65">
      <c r="A81" s="120"/>
      <c r="B81" s="109" t="s">
        <v>173</v>
      </c>
      <c r="C81" s="118"/>
      <c r="D81" s="167"/>
      <c r="E81" s="130"/>
      <c r="F81" s="129"/>
    </row>
    <row r="82" spans="1:6" ht="44.25" customHeight="1" x14ac:dyDescent="0.65">
      <c r="A82" s="118"/>
      <c r="B82" s="109" t="s">
        <v>171</v>
      </c>
      <c r="C82" s="120"/>
      <c r="D82" s="167"/>
      <c r="E82" s="130"/>
      <c r="F82" s="121"/>
    </row>
    <row r="83" spans="1:6" ht="90" customHeight="1" x14ac:dyDescent="0.65">
      <c r="A83" s="118"/>
      <c r="B83" s="109" t="s">
        <v>234</v>
      </c>
      <c r="C83" s="120"/>
      <c r="D83" s="168"/>
      <c r="E83" s="130"/>
      <c r="F83" s="121"/>
    </row>
    <row r="84" spans="1:6" ht="83.25" customHeight="1" x14ac:dyDescent="0.65">
      <c r="A84" s="120"/>
      <c r="B84" s="109" t="s">
        <v>173</v>
      </c>
      <c r="C84" s="120"/>
      <c r="D84" s="168"/>
      <c r="E84" s="130"/>
      <c r="F84" s="121"/>
    </row>
    <row r="85" spans="1:6" ht="45.75" customHeight="1" x14ac:dyDescent="0.65">
      <c r="A85" s="120"/>
      <c r="B85" s="109" t="s">
        <v>171</v>
      </c>
      <c r="C85" s="118"/>
      <c r="D85" s="167"/>
      <c r="E85" s="130"/>
      <c r="F85" s="121"/>
    </row>
    <row r="86" spans="1:6" ht="53.25" customHeight="1" x14ac:dyDescent="0.65">
      <c r="A86" s="120"/>
      <c r="B86" s="109" t="s">
        <v>174</v>
      </c>
      <c r="C86" s="118"/>
      <c r="D86" s="167"/>
      <c r="E86" s="130"/>
      <c r="F86" s="121"/>
    </row>
    <row r="87" spans="1:6" ht="42.75" customHeight="1" x14ac:dyDescent="0.65">
      <c r="A87" s="126" t="s">
        <v>247</v>
      </c>
      <c r="B87" s="104"/>
      <c r="C87" s="126" t="s">
        <v>247</v>
      </c>
      <c r="D87" s="167"/>
      <c r="E87" s="130"/>
      <c r="F87" s="121"/>
    </row>
    <row r="88" spans="1:6" ht="39.950000000000003" customHeight="1" x14ac:dyDescent="0.65">
      <c r="A88" s="118"/>
      <c r="B88" s="117" t="s">
        <v>175</v>
      </c>
      <c r="C88" s="120"/>
      <c r="D88" s="168"/>
      <c r="E88" s="130"/>
      <c r="F88" s="121"/>
    </row>
    <row r="89" spans="1:6" ht="39.950000000000003" customHeight="1" x14ac:dyDescent="0.65">
      <c r="A89" s="118"/>
      <c r="B89" s="117" t="s">
        <v>176</v>
      </c>
      <c r="C89" s="120"/>
      <c r="D89" s="167"/>
      <c r="E89" s="130"/>
      <c r="F89" s="121"/>
    </row>
    <row r="90" spans="1:6" ht="49.5" customHeight="1" x14ac:dyDescent="0.65">
      <c r="A90" s="120">
        <v>82408759.939999998</v>
      </c>
      <c r="B90" s="117" t="s">
        <v>177</v>
      </c>
      <c r="C90" s="120">
        <v>101847268</v>
      </c>
      <c r="D90" s="167"/>
      <c r="E90" s="130"/>
      <c r="F90" s="121"/>
    </row>
    <row r="91" spans="1:6" ht="51" customHeight="1" x14ac:dyDescent="0.65">
      <c r="A91" s="120">
        <v>102145294.23999999</v>
      </c>
      <c r="B91" s="117" t="s">
        <v>178</v>
      </c>
      <c r="C91" s="120">
        <v>95264870.549999997</v>
      </c>
      <c r="D91" s="168"/>
      <c r="E91" s="130"/>
      <c r="F91" s="121"/>
    </row>
    <row r="92" spans="1:6" ht="58.5" customHeight="1" x14ac:dyDescent="0.65">
      <c r="A92" s="120"/>
      <c r="B92" s="117" t="s">
        <v>163</v>
      </c>
      <c r="C92" s="120"/>
      <c r="D92" s="168"/>
      <c r="E92" s="130"/>
      <c r="F92" s="121"/>
    </row>
    <row r="93" spans="1:6" ht="52.5" customHeight="1" x14ac:dyDescent="0.65">
      <c r="A93" s="118"/>
      <c r="B93" s="109" t="s">
        <v>183</v>
      </c>
      <c r="C93" s="120"/>
      <c r="D93" s="106"/>
      <c r="E93" s="104"/>
      <c r="F93" s="140"/>
    </row>
    <row r="94" spans="1:6" ht="48.75" customHeight="1" x14ac:dyDescent="0.65">
      <c r="A94" s="120">
        <v>17864256.100000001</v>
      </c>
      <c r="B94" s="109" t="s">
        <v>164</v>
      </c>
      <c r="C94" s="120">
        <v>15725348.1</v>
      </c>
      <c r="D94" s="106"/>
      <c r="E94" s="104"/>
      <c r="F94" s="140"/>
    </row>
    <row r="95" spans="1:6" ht="48.75" customHeight="1" x14ac:dyDescent="0.65">
      <c r="A95" s="120">
        <v>8937070.5199999996</v>
      </c>
      <c r="B95" s="109" t="s">
        <v>165</v>
      </c>
      <c r="C95" s="120">
        <v>8418542.4399999995</v>
      </c>
      <c r="D95" s="106"/>
      <c r="E95" s="104"/>
      <c r="F95" s="140"/>
    </row>
    <row r="96" spans="1:6" ht="47.25" customHeight="1" x14ac:dyDescent="0.65">
      <c r="A96" s="118">
        <v>198609397.81</v>
      </c>
      <c r="B96" s="109" t="s">
        <v>166</v>
      </c>
      <c r="C96" s="120">
        <v>229557742.84999999</v>
      </c>
      <c r="D96" s="167"/>
      <c r="E96" s="130"/>
      <c r="F96" s="121"/>
    </row>
    <row r="97" spans="1:6" ht="16.5" customHeight="1" x14ac:dyDescent="0.65">
      <c r="A97" s="118"/>
      <c r="B97" s="109"/>
      <c r="C97" s="120"/>
      <c r="D97" s="168"/>
      <c r="E97" s="130"/>
      <c r="F97" s="121"/>
    </row>
    <row r="98" spans="1:6" ht="39.950000000000003" customHeight="1" x14ac:dyDescent="0.65">
      <c r="A98" s="120"/>
      <c r="B98" s="117" t="s">
        <v>167</v>
      </c>
      <c r="C98" s="120"/>
      <c r="D98" s="167"/>
      <c r="E98" s="130"/>
      <c r="F98" s="121"/>
    </row>
    <row r="99" spans="1:6" ht="39.950000000000003" customHeight="1" x14ac:dyDescent="0.65">
      <c r="A99" s="118">
        <v>20385095.109999999</v>
      </c>
      <c r="B99" s="109" t="s">
        <v>168</v>
      </c>
      <c r="C99" s="120">
        <v>20107415.890000001</v>
      </c>
      <c r="D99" s="167"/>
      <c r="E99" s="130"/>
      <c r="F99" s="121"/>
    </row>
    <row r="100" spans="1:6" ht="58.5" customHeight="1" x14ac:dyDescent="0.65">
      <c r="A100" s="120">
        <v>20385095.109999999</v>
      </c>
      <c r="B100" s="105" t="s">
        <v>397</v>
      </c>
      <c r="C100" s="118">
        <v>20107415.890000001</v>
      </c>
      <c r="D100" s="168"/>
      <c r="E100" s="130"/>
      <c r="F100" s="121"/>
    </row>
    <row r="101" spans="1:6" ht="102" customHeight="1" x14ac:dyDescent="0.65">
      <c r="A101" s="118"/>
      <c r="B101" s="109" t="s">
        <v>398</v>
      </c>
      <c r="C101" s="120"/>
      <c r="D101" s="168"/>
      <c r="E101" s="130"/>
      <c r="F101" s="121"/>
    </row>
    <row r="102" spans="1:6" ht="39.950000000000003" customHeight="1" x14ac:dyDescent="0.65">
      <c r="A102" s="118">
        <v>20107415.890000001</v>
      </c>
      <c r="B102" s="109" t="s">
        <v>169</v>
      </c>
      <c r="C102" s="120">
        <v>37133296.160000026</v>
      </c>
      <c r="D102" s="167"/>
      <c r="E102" s="130"/>
      <c r="F102" s="121"/>
    </row>
    <row r="103" spans="1:6" ht="23.1" customHeight="1" x14ac:dyDescent="0.65">
      <c r="A103" s="131"/>
      <c r="B103" s="104"/>
      <c r="C103" s="131"/>
      <c r="D103" s="167"/>
      <c r="E103" s="130"/>
      <c r="F103" s="121"/>
    </row>
    <row r="104" spans="1:6" ht="46.5" thickBot="1" x14ac:dyDescent="0.7">
      <c r="A104" s="143"/>
      <c r="B104" s="144"/>
      <c r="C104" s="143"/>
      <c r="D104" s="176"/>
      <c r="E104" s="145"/>
      <c r="F104" s="146"/>
    </row>
    <row r="105" spans="1:6" ht="45.75" thickBot="1" x14ac:dyDescent="0.65">
      <c r="A105" s="147">
        <v>6625341546.1499996</v>
      </c>
      <c r="B105" s="148" t="s">
        <v>170</v>
      </c>
      <c r="C105" s="147">
        <v>6916290337.71</v>
      </c>
      <c r="D105" s="149">
        <v>6625341546.1499996</v>
      </c>
      <c r="E105" s="148" t="s">
        <v>170</v>
      </c>
      <c r="F105" s="147">
        <v>6916290337.71</v>
      </c>
    </row>
    <row r="106" spans="1:6" ht="46.5" thickTop="1" x14ac:dyDescent="0.65">
      <c r="A106" s="150"/>
      <c r="B106" s="151"/>
      <c r="C106" s="150"/>
      <c r="D106" s="150"/>
      <c r="E106" s="130"/>
      <c r="F106" s="152"/>
    </row>
    <row r="107" spans="1:6" ht="42" customHeight="1" x14ac:dyDescent="0.65">
      <c r="A107" s="120">
        <v>2200000</v>
      </c>
      <c r="B107" s="109" t="s">
        <v>242</v>
      </c>
      <c r="C107" s="120">
        <v>2200000</v>
      </c>
      <c r="D107" s="153"/>
      <c r="E107" s="109"/>
      <c r="F107" s="120"/>
    </row>
    <row r="108" spans="1:6" ht="55.5" customHeight="1" thickBot="1" x14ac:dyDescent="0.7">
      <c r="A108" s="154">
        <v>2300513.21</v>
      </c>
      <c r="B108" s="155" t="s">
        <v>241</v>
      </c>
      <c r="C108" s="154">
        <v>3079123.21</v>
      </c>
      <c r="D108" s="156">
        <v>2300513.21</v>
      </c>
      <c r="E108" s="155" t="s">
        <v>241</v>
      </c>
      <c r="F108" s="154">
        <v>3079123.21</v>
      </c>
    </row>
    <row r="109" spans="1:6" ht="45.75" x14ac:dyDescent="0.2">
      <c r="A109" s="106"/>
      <c r="B109" s="106"/>
      <c r="C109" s="106"/>
      <c r="D109" s="106"/>
      <c r="E109" s="106"/>
      <c r="F109" s="106"/>
    </row>
    <row r="110" spans="1:6" ht="45.75" x14ac:dyDescent="0.2">
      <c r="A110" s="106"/>
      <c r="B110" s="106"/>
      <c r="C110" s="106"/>
      <c r="D110" s="106"/>
      <c r="E110" s="106"/>
      <c r="F110" s="106"/>
    </row>
    <row r="111" spans="1:6" ht="45.75" x14ac:dyDescent="0.65">
      <c r="A111" s="108"/>
      <c r="B111" s="106"/>
      <c r="C111" s="106"/>
      <c r="D111" s="157"/>
      <c r="E111" s="106"/>
      <c r="F111" s="106"/>
    </row>
    <row r="112" spans="1:6" ht="45.75" x14ac:dyDescent="0.2">
      <c r="A112" s="106"/>
      <c r="B112" s="106"/>
      <c r="C112" s="106"/>
      <c r="D112" s="157"/>
      <c r="E112" s="106"/>
      <c r="F112" s="158"/>
    </row>
    <row r="113" spans="1:8" ht="45.75" x14ac:dyDescent="0.65">
      <c r="A113" s="108"/>
      <c r="B113" s="106"/>
      <c r="C113" s="106"/>
      <c r="D113" s="157"/>
      <c r="E113" s="106"/>
      <c r="F113" s="158"/>
    </row>
    <row r="114" spans="1:8" ht="45.75" x14ac:dyDescent="0.65">
      <c r="A114" s="107" t="s">
        <v>213</v>
      </c>
      <c r="B114" s="106"/>
      <c r="C114" s="107" t="s">
        <v>213</v>
      </c>
      <c r="D114" s="108"/>
      <c r="E114" s="107" t="s">
        <v>213</v>
      </c>
      <c r="F114" s="106"/>
    </row>
    <row r="115" spans="1:8" ht="45.75" x14ac:dyDescent="0.65">
      <c r="A115" s="107" t="s">
        <v>214</v>
      </c>
      <c r="B115" s="108"/>
      <c r="C115" s="107" t="s">
        <v>215</v>
      </c>
      <c r="D115" s="108"/>
      <c r="E115" s="107" t="s">
        <v>219</v>
      </c>
      <c r="F115" s="106"/>
    </row>
    <row r="116" spans="1:8" ht="45.75" x14ac:dyDescent="0.65">
      <c r="A116" s="107" t="s">
        <v>216</v>
      </c>
      <c r="B116" s="108"/>
      <c r="C116" s="107" t="s">
        <v>217</v>
      </c>
      <c r="D116" s="108"/>
      <c r="E116" s="107" t="s">
        <v>220</v>
      </c>
      <c r="F116" s="106"/>
    </row>
    <row r="117" spans="1:8" ht="45.75" x14ac:dyDescent="0.65">
      <c r="A117" s="107"/>
      <c r="B117" s="108"/>
      <c r="C117" s="108"/>
      <c r="D117" s="108"/>
      <c r="E117" s="108"/>
      <c r="F117" s="106"/>
    </row>
    <row r="118" spans="1:8" ht="45.75" x14ac:dyDescent="0.65">
      <c r="A118" s="108"/>
      <c r="B118" s="108"/>
      <c r="C118" s="108"/>
      <c r="D118" s="108"/>
      <c r="E118" s="108"/>
      <c r="F118" s="159">
        <v>0</v>
      </c>
    </row>
    <row r="119" spans="1:8" ht="45.75" x14ac:dyDescent="0.65">
      <c r="A119" s="108"/>
      <c r="B119" s="108"/>
      <c r="C119" s="108"/>
      <c r="D119" s="108"/>
      <c r="E119" s="108"/>
      <c r="F119" s="106"/>
    </row>
    <row r="120" spans="1:8" ht="45.75" x14ac:dyDescent="0.65">
      <c r="A120" s="107" t="s">
        <v>213</v>
      </c>
      <c r="B120" s="108"/>
      <c r="C120" s="108"/>
      <c r="D120" s="107" t="s">
        <v>213</v>
      </c>
      <c r="E120" s="108"/>
      <c r="F120" s="106"/>
    </row>
    <row r="121" spans="1:8" ht="54" customHeight="1" x14ac:dyDescent="0.65">
      <c r="A121" s="107" t="s">
        <v>218</v>
      </c>
      <c r="B121" s="108"/>
      <c r="C121" s="108"/>
      <c r="D121" s="209" t="s">
        <v>221</v>
      </c>
      <c r="E121" s="209"/>
      <c r="F121" s="157">
        <v>0</v>
      </c>
    </row>
    <row r="122" spans="1:8" ht="66.75" customHeight="1" x14ac:dyDescent="0.65">
      <c r="A122" s="107" t="s">
        <v>220</v>
      </c>
      <c r="B122" s="108"/>
      <c r="C122" s="108"/>
      <c r="D122" s="209" t="s">
        <v>222</v>
      </c>
      <c r="E122" s="209"/>
      <c r="F122" s="106"/>
    </row>
    <row r="123" spans="1:8" ht="45.75" x14ac:dyDescent="0.65">
      <c r="A123" s="108"/>
      <c r="B123" s="108"/>
      <c r="C123" s="108"/>
      <c r="D123" s="108"/>
      <c r="E123" s="108"/>
      <c r="F123" s="106"/>
    </row>
    <row r="124" spans="1:8" ht="45.75" x14ac:dyDescent="0.65">
      <c r="A124" s="160"/>
      <c r="B124" s="160"/>
      <c r="C124" s="160"/>
      <c r="D124" s="160"/>
      <c r="E124" s="160"/>
      <c r="F124" s="161"/>
    </row>
    <row r="125" spans="1:8" ht="45.75" x14ac:dyDescent="0.65">
      <c r="A125" s="108" t="s">
        <v>245</v>
      </c>
      <c r="B125" s="107"/>
      <c r="C125" s="107"/>
      <c r="D125" s="107"/>
      <c r="E125" s="107" t="s">
        <v>244</v>
      </c>
      <c r="F125" s="107"/>
      <c r="G125" s="103"/>
      <c r="H125" s="103"/>
    </row>
    <row r="126" spans="1:8" ht="45.75" x14ac:dyDescent="0.65">
      <c r="A126" s="108" t="s">
        <v>376</v>
      </c>
      <c r="B126" s="107"/>
      <c r="C126" s="107"/>
      <c r="D126" s="107"/>
      <c r="E126" s="107" t="s">
        <v>223</v>
      </c>
      <c r="F126" s="107"/>
      <c r="G126" s="103"/>
      <c r="H126" s="103"/>
    </row>
    <row r="127" spans="1:8" ht="91.5" x14ac:dyDescent="0.65">
      <c r="A127" s="107"/>
      <c r="B127" s="107"/>
      <c r="C127" s="107"/>
      <c r="D127" s="107"/>
      <c r="E127" s="107" t="s">
        <v>225</v>
      </c>
      <c r="F127" s="107"/>
      <c r="G127" s="103"/>
      <c r="H127" s="103"/>
    </row>
    <row r="128" spans="1:8" ht="45.75" x14ac:dyDescent="0.65">
      <c r="A128" s="107"/>
      <c r="B128" s="107"/>
      <c r="C128" s="107"/>
      <c r="D128" s="107"/>
      <c r="E128" s="107" t="s">
        <v>213</v>
      </c>
      <c r="F128" s="107"/>
      <c r="G128" s="103"/>
      <c r="H128" s="103"/>
    </row>
    <row r="129" spans="1:8" ht="45.75" x14ac:dyDescent="0.65">
      <c r="A129" s="107"/>
      <c r="B129" s="107"/>
      <c r="C129" s="107"/>
      <c r="D129" s="107"/>
      <c r="E129" s="107" t="s">
        <v>226</v>
      </c>
      <c r="F129" s="107"/>
      <c r="G129" s="103"/>
      <c r="H129" s="103"/>
    </row>
    <row r="130" spans="1:8" ht="45.75" x14ac:dyDescent="0.65">
      <c r="A130" s="107"/>
      <c r="B130" s="107"/>
      <c r="C130" s="107"/>
      <c r="D130" s="107"/>
      <c r="E130" s="107" t="s">
        <v>227</v>
      </c>
      <c r="F130" s="107"/>
      <c r="G130" s="103"/>
      <c r="H130" s="103"/>
    </row>
    <row r="131" spans="1:8" ht="45.75" x14ac:dyDescent="0.65">
      <c r="A131" s="106"/>
      <c r="B131" s="106"/>
      <c r="C131" s="106"/>
      <c r="D131" s="106"/>
      <c r="E131" s="107" t="s">
        <v>377</v>
      </c>
      <c r="F131" s="106"/>
    </row>
    <row r="132" spans="1:8" ht="45.75" x14ac:dyDescent="0.2">
      <c r="A132" s="106"/>
      <c r="B132" s="106"/>
      <c r="C132" s="106"/>
      <c r="D132" s="106"/>
      <c r="E132" s="106"/>
      <c r="F132" s="106"/>
    </row>
    <row r="133" spans="1:8" ht="45.75" x14ac:dyDescent="0.2">
      <c r="A133" s="106"/>
      <c r="B133" s="106"/>
      <c r="C133" s="106"/>
      <c r="D133" s="106"/>
      <c r="E133" s="106"/>
      <c r="F133" s="106"/>
    </row>
    <row r="134" spans="1:8" ht="45.75" x14ac:dyDescent="0.2">
      <c r="A134" s="106"/>
      <c r="B134" s="106"/>
      <c r="C134" s="106"/>
      <c r="D134" s="106"/>
      <c r="E134" s="106"/>
      <c r="F134" s="106"/>
    </row>
    <row r="135" spans="1:8" ht="45.75" x14ac:dyDescent="0.2">
      <c r="A135" s="106"/>
      <c r="B135" s="106"/>
      <c r="C135" s="106"/>
      <c r="D135" s="106"/>
      <c r="E135" s="106"/>
      <c r="F135" s="106"/>
    </row>
  </sheetData>
  <mergeCells count="4">
    <mergeCell ref="D122:E122"/>
    <mergeCell ref="D121:E121"/>
    <mergeCell ref="A1:F1"/>
    <mergeCell ref="A2:F2"/>
  </mergeCells>
  <printOptions verticalCentered="1"/>
  <pageMargins left="0.27559055118110198" right="0.27559055118110198" top="0.94488188976377996" bottom="0.94488188976377996" header="0.31496062992126" footer="0.31496062992126"/>
  <pageSetup paperSize="9" scale="24" orientation="landscape" r:id="rId1"/>
  <rowBreaks count="5" manualBreakCount="5">
    <brk id="21" max="5" man="1"/>
    <brk id="38" max="5" man="1"/>
    <brk id="53" max="5" man="1"/>
    <brk id="76" max="5" man="1"/>
    <brk id="9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12" zoomScaleNormal="12" workbookViewId="0">
      <selection sqref="A1:F42"/>
    </sheetView>
  </sheetViews>
  <sheetFormatPr defaultColWidth="8.83203125" defaultRowHeight="15.75" x14ac:dyDescent="0.2"/>
  <cols>
    <col min="1" max="1" width="255.83203125" style="112" bestFit="1" customWidth="1"/>
    <col min="2" max="2" width="195.1640625" style="1" customWidth="1"/>
    <col min="3" max="4" width="164.33203125" style="112" bestFit="1" customWidth="1"/>
    <col min="5" max="5" width="138" style="1" customWidth="1"/>
    <col min="6" max="6" width="164.33203125" style="112" bestFit="1" customWidth="1"/>
    <col min="7" max="16384" width="8.83203125" style="1"/>
  </cols>
  <sheetData>
    <row r="1" spans="1:6" ht="192.75" customHeight="1" x14ac:dyDescent="0.2">
      <c r="A1" s="214" t="s">
        <v>237</v>
      </c>
      <c r="B1" s="214"/>
      <c r="C1" s="214"/>
      <c r="D1" s="214"/>
      <c r="E1" s="214"/>
      <c r="F1" s="214"/>
    </row>
    <row r="2" spans="1:6" ht="132" customHeight="1" x14ac:dyDescent="0.2">
      <c r="A2" s="215" t="s">
        <v>399</v>
      </c>
      <c r="B2" s="215"/>
      <c r="C2" s="215"/>
      <c r="D2" s="215"/>
      <c r="E2" s="215"/>
      <c r="F2" s="215"/>
    </row>
    <row r="3" spans="1:6" ht="47.25" customHeight="1" x14ac:dyDescent="0.2">
      <c r="A3" s="110"/>
      <c r="B3" s="30"/>
      <c r="C3" s="110"/>
      <c r="D3" s="110"/>
      <c r="E3" s="30"/>
      <c r="F3" s="110"/>
    </row>
    <row r="4" spans="1:6" ht="47.25" customHeight="1" thickBot="1" x14ac:dyDescent="0.25">
      <c r="A4" s="110"/>
      <c r="B4" s="30"/>
      <c r="C4" s="110"/>
      <c r="D4" s="110"/>
      <c r="E4" s="30"/>
      <c r="F4" s="110"/>
    </row>
    <row r="5" spans="1:6" ht="176.25" customHeight="1" thickBot="1" x14ac:dyDescent="1.2">
      <c r="A5" s="204" t="s">
        <v>180</v>
      </c>
      <c r="B5" s="203" t="s">
        <v>146</v>
      </c>
      <c r="C5" s="204" t="s">
        <v>181</v>
      </c>
      <c r="D5" s="204" t="s">
        <v>180</v>
      </c>
      <c r="E5" s="203" t="s">
        <v>147</v>
      </c>
      <c r="F5" s="205" t="s">
        <v>181</v>
      </c>
    </row>
    <row r="6" spans="1:6" ht="180.75" customHeight="1" x14ac:dyDescent="1.25">
      <c r="A6" s="177">
        <v>363033292.12</v>
      </c>
      <c r="B6" s="178" t="s">
        <v>382</v>
      </c>
      <c r="C6" s="179">
        <v>358577936.07999998</v>
      </c>
      <c r="D6" s="177">
        <v>525920904.42000002</v>
      </c>
      <c r="E6" s="178" t="s">
        <v>148</v>
      </c>
      <c r="F6" s="180">
        <v>553248895.17000008</v>
      </c>
    </row>
    <row r="7" spans="1:6" ht="270" customHeight="1" x14ac:dyDescent="1.25">
      <c r="A7" s="177">
        <v>70330868.859999999</v>
      </c>
      <c r="B7" s="178" t="s">
        <v>149</v>
      </c>
      <c r="C7" s="179">
        <v>65318399</v>
      </c>
      <c r="D7" s="177">
        <v>2038913.79</v>
      </c>
      <c r="E7" s="178" t="s">
        <v>150</v>
      </c>
      <c r="F7" s="177">
        <v>2283349.9300000002</v>
      </c>
    </row>
    <row r="8" spans="1:6" ht="182.25" customHeight="1" x14ac:dyDescent="1.25">
      <c r="A8" s="206">
        <v>465857</v>
      </c>
      <c r="B8" s="178" t="s">
        <v>151</v>
      </c>
      <c r="C8" s="179">
        <v>747076</v>
      </c>
      <c r="D8" s="181" t="s">
        <v>8</v>
      </c>
      <c r="E8" s="178" t="s">
        <v>152</v>
      </c>
      <c r="F8" s="182" t="s">
        <v>8</v>
      </c>
    </row>
    <row r="9" spans="1:6" ht="264.75" customHeight="1" x14ac:dyDescent="1.25">
      <c r="A9" s="206">
        <v>12057374.18</v>
      </c>
      <c r="B9" s="178" t="s">
        <v>153</v>
      </c>
      <c r="C9" s="179">
        <v>12619609.289999999</v>
      </c>
      <c r="D9" s="216" t="s">
        <v>8</v>
      </c>
      <c r="E9" s="217" t="s">
        <v>154</v>
      </c>
      <c r="F9" s="218"/>
    </row>
    <row r="10" spans="1:6" ht="99.95" customHeight="1" x14ac:dyDescent="1.25">
      <c r="A10" s="183" t="s">
        <v>8</v>
      </c>
      <c r="B10" s="178" t="s">
        <v>155</v>
      </c>
      <c r="C10" s="179">
        <v>443000</v>
      </c>
      <c r="D10" s="216"/>
      <c r="E10" s="217"/>
      <c r="F10" s="218"/>
    </row>
    <row r="11" spans="1:6" ht="198.75" customHeight="1" x14ac:dyDescent="1.25">
      <c r="A11" s="177">
        <v>456229.5</v>
      </c>
      <c r="B11" s="178" t="s">
        <v>156</v>
      </c>
      <c r="C11" s="179">
        <v>530781.18999999994</v>
      </c>
      <c r="D11" s="216"/>
      <c r="E11" s="217"/>
      <c r="F11" s="218"/>
    </row>
    <row r="12" spans="1:6" ht="142.5" customHeight="1" x14ac:dyDescent="1.25">
      <c r="A12" s="177">
        <v>1265062</v>
      </c>
      <c r="B12" s="178" t="s">
        <v>157</v>
      </c>
      <c r="C12" s="179">
        <v>1822350</v>
      </c>
      <c r="D12" s="177">
        <v>68375179.239999995</v>
      </c>
      <c r="E12" s="178" t="s">
        <v>159</v>
      </c>
      <c r="F12" s="184">
        <v>13587699.040000001</v>
      </c>
    </row>
    <row r="13" spans="1:6" ht="176.25" customHeight="1" x14ac:dyDescent="1.25">
      <c r="A13" s="177">
        <v>3324585.5</v>
      </c>
      <c r="B13" s="178" t="s">
        <v>158</v>
      </c>
      <c r="C13" s="179">
        <v>2984509.57</v>
      </c>
      <c r="D13" s="177"/>
      <c r="E13" s="185"/>
      <c r="F13" s="180"/>
    </row>
    <row r="14" spans="1:6" ht="180" customHeight="1" x14ac:dyDescent="1.25">
      <c r="A14" s="177">
        <v>2151579.56</v>
      </c>
      <c r="B14" s="178" t="s">
        <v>160</v>
      </c>
      <c r="C14" s="179">
        <v>2842978.27</v>
      </c>
      <c r="D14" s="177"/>
      <c r="E14" s="186"/>
      <c r="F14" s="187"/>
    </row>
    <row r="15" spans="1:6" ht="126" customHeight="1" x14ac:dyDescent="1.25">
      <c r="A15" s="177">
        <v>123142732.84</v>
      </c>
      <c r="B15" s="178" t="s">
        <v>161</v>
      </c>
      <c r="C15" s="179">
        <v>86100008.579999998</v>
      </c>
      <c r="D15" s="177"/>
      <c r="E15" s="186"/>
      <c r="F15" s="187"/>
    </row>
    <row r="16" spans="1:6" ht="99.95" customHeight="1" x14ac:dyDescent="1.25">
      <c r="A16" s="177">
        <v>20107415.890000001</v>
      </c>
      <c r="B16" s="178" t="s">
        <v>162</v>
      </c>
      <c r="C16" s="179">
        <v>37133296.160000026</v>
      </c>
      <c r="D16" s="177"/>
      <c r="E16" s="186"/>
      <c r="F16" s="187"/>
    </row>
    <row r="17" spans="1:6" ht="99.95" customHeight="1" thickBot="1" x14ac:dyDescent="1.3">
      <c r="A17" s="188">
        <v>596334997.45000005</v>
      </c>
      <c r="B17" s="189"/>
      <c r="C17" s="190">
        <v>569119944.13999999</v>
      </c>
      <c r="D17" s="188">
        <v>596334997.45000005</v>
      </c>
      <c r="E17" s="189"/>
      <c r="F17" s="191">
        <v>569119944.13999999</v>
      </c>
    </row>
    <row r="18" spans="1:6" ht="89.25" thickTop="1" x14ac:dyDescent="0.2">
      <c r="A18" s="192"/>
      <c r="B18" s="193"/>
      <c r="C18" s="192"/>
      <c r="D18" s="192"/>
      <c r="E18" s="193"/>
      <c r="F18" s="192"/>
    </row>
    <row r="19" spans="1:6" ht="88.5" x14ac:dyDescent="0.2">
      <c r="A19" s="192"/>
      <c r="B19" s="193"/>
      <c r="C19" s="192"/>
      <c r="D19" s="192"/>
      <c r="E19" s="193"/>
      <c r="F19" s="192"/>
    </row>
    <row r="20" spans="1:6" ht="92.25" x14ac:dyDescent="0.2">
      <c r="A20" s="194"/>
      <c r="B20" s="195"/>
      <c r="C20" s="194"/>
      <c r="D20" s="194"/>
      <c r="E20" s="195"/>
      <c r="F20" s="194"/>
    </row>
    <row r="21" spans="1:6" ht="92.25" x14ac:dyDescent="0.2">
      <c r="A21" s="194"/>
      <c r="B21" s="195"/>
      <c r="C21" s="194"/>
      <c r="D21" s="194"/>
      <c r="E21" s="195"/>
      <c r="F21" s="194"/>
    </row>
    <row r="22" spans="1:6" ht="92.25" x14ac:dyDescent="0.2">
      <c r="A22" s="194"/>
      <c r="B22" s="195"/>
      <c r="C22" s="194"/>
      <c r="D22" s="194"/>
      <c r="E22" s="195"/>
      <c r="F22" s="194"/>
    </row>
    <row r="23" spans="1:6" ht="92.25" x14ac:dyDescent="0.2">
      <c r="A23" s="194"/>
      <c r="B23" s="195"/>
      <c r="C23" s="194"/>
      <c r="D23" s="194"/>
      <c r="E23" s="195"/>
      <c r="F23" s="194"/>
    </row>
    <row r="24" spans="1:6" ht="92.25" x14ac:dyDescent="1.25">
      <c r="A24" s="196" t="s">
        <v>213</v>
      </c>
      <c r="B24" s="197"/>
      <c r="C24" s="196" t="s">
        <v>213</v>
      </c>
      <c r="D24" s="198"/>
      <c r="E24" s="199" t="s">
        <v>213</v>
      </c>
      <c r="F24" s="194"/>
    </row>
    <row r="25" spans="1:6" ht="276.75" x14ac:dyDescent="1.25">
      <c r="A25" s="196" t="s">
        <v>214</v>
      </c>
      <c r="B25" s="197"/>
      <c r="C25" s="196" t="s">
        <v>215</v>
      </c>
      <c r="D25" s="198"/>
      <c r="E25" s="199" t="s">
        <v>219</v>
      </c>
      <c r="F25" s="194"/>
    </row>
    <row r="26" spans="1:6" ht="92.25" x14ac:dyDescent="1.25">
      <c r="A26" s="196" t="s">
        <v>216</v>
      </c>
      <c r="B26" s="197"/>
      <c r="C26" s="196" t="s">
        <v>217</v>
      </c>
      <c r="D26" s="198"/>
      <c r="E26" s="199" t="s">
        <v>220</v>
      </c>
      <c r="F26" s="194"/>
    </row>
    <row r="27" spans="1:6" ht="92.25" x14ac:dyDescent="1.25">
      <c r="A27" s="196"/>
      <c r="B27" s="197"/>
      <c r="C27" s="198"/>
      <c r="D27" s="198"/>
      <c r="E27" s="197"/>
      <c r="F27" s="194"/>
    </row>
    <row r="28" spans="1:6" ht="92.25" x14ac:dyDescent="1.25">
      <c r="A28" s="198"/>
      <c r="B28" s="197"/>
      <c r="C28" s="198"/>
      <c r="D28" s="198"/>
      <c r="E28" s="197"/>
      <c r="F28" s="194"/>
    </row>
    <row r="29" spans="1:6" ht="92.25" x14ac:dyDescent="1.25">
      <c r="A29" s="198"/>
      <c r="B29" s="197"/>
      <c r="C29" s="198"/>
      <c r="D29" s="198"/>
      <c r="E29" s="197"/>
      <c r="F29" s="194"/>
    </row>
    <row r="30" spans="1:6" ht="92.25" x14ac:dyDescent="1.25">
      <c r="A30" s="196" t="s">
        <v>213</v>
      </c>
      <c r="B30" s="197"/>
      <c r="C30" s="198"/>
      <c r="D30" s="196" t="s">
        <v>213</v>
      </c>
      <c r="E30" s="197"/>
      <c r="F30" s="194"/>
    </row>
    <row r="31" spans="1:6" ht="64.5" customHeight="1" x14ac:dyDescent="1.25">
      <c r="A31" s="196" t="s">
        <v>218</v>
      </c>
      <c r="B31" s="197"/>
      <c r="C31" s="198"/>
      <c r="D31" s="213" t="s">
        <v>221</v>
      </c>
      <c r="E31" s="213"/>
      <c r="F31" s="194"/>
    </row>
    <row r="32" spans="1:6" ht="92.25" x14ac:dyDescent="1.25">
      <c r="A32" s="196" t="s">
        <v>220</v>
      </c>
      <c r="B32" s="197"/>
      <c r="C32" s="198"/>
      <c r="D32" s="213" t="s">
        <v>222</v>
      </c>
      <c r="E32" s="213"/>
      <c r="F32" s="194"/>
    </row>
    <row r="33" spans="1:7" ht="92.25" x14ac:dyDescent="1.25">
      <c r="A33" s="198"/>
      <c r="B33" s="197"/>
      <c r="C33" s="198"/>
      <c r="D33" s="198"/>
      <c r="E33" s="197"/>
      <c r="F33" s="194"/>
    </row>
    <row r="34" spans="1:7" ht="92.25" x14ac:dyDescent="1.25">
      <c r="A34" s="200"/>
      <c r="B34" s="201"/>
      <c r="C34" s="200"/>
      <c r="D34" s="200"/>
      <c r="E34" s="201"/>
      <c r="F34" s="202"/>
    </row>
    <row r="35" spans="1:7" ht="91.5" customHeight="1" x14ac:dyDescent="1.25">
      <c r="A35" s="198" t="s">
        <v>245</v>
      </c>
      <c r="B35" s="199"/>
      <c r="C35" s="196"/>
      <c r="D35" s="196"/>
      <c r="E35" s="207"/>
      <c r="F35" s="207"/>
    </row>
    <row r="36" spans="1:7" ht="369" customHeight="1" x14ac:dyDescent="1.25">
      <c r="A36" s="208" t="s">
        <v>376</v>
      </c>
      <c r="B36" s="199"/>
      <c r="C36" s="196"/>
      <c r="D36" s="196"/>
      <c r="E36" s="212" t="s">
        <v>244</v>
      </c>
      <c r="F36" s="212"/>
    </row>
    <row r="37" spans="1:7" ht="170.25" customHeight="1" x14ac:dyDescent="1.25">
      <c r="A37" s="196"/>
      <c r="B37" s="199"/>
      <c r="C37" s="196"/>
      <c r="D37" s="196"/>
      <c r="E37" s="212" t="s">
        <v>223</v>
      </c>
      <c r="F37" s="212"/>
    </row>
    <row r="38" spans="1:7" ht="256.5" customHeight="1" x14ac:dyDescent="1.25">
      <c r="A38" s="196"/>
      <c r="B38" s="199"/>
      <c r="C38" s="196"/>
      <c r="D38" s="196"/>
      <c r="E38" s="212" t="s">
        <v>225</v>
      </c>
      <c r="F38" s="212"/>
    </row>
    <row r="39" spans="1:7" ht="92.25" x14ac:dyDescent="1.25">
      <c r="A39" s="196"/>
      <c r="B39" s="199"/>
      <c r="C39" s="196"/>
      <c r="D39" s="196"/>
      <c r="E39" s="212" t="s">
        <v>213</v>
      </c>
      <c r="F39" s="212"/>
    </row>
    <row r="40" spans="1:7" ht="145.5" customHeight="1" x14ac:dyDescent="1.25">
      <c r="A40" s="196"/>
      <c r="B40" s="199"/>
      <c r="C40" s="196"/>
      <c r="D40" s="196"/>
      <c r="E40" s="212" t="s">
        <v>226</v>
      </c>
      <c r="F40" s="212"/>
    </row>
    <row r="41" spans="1:7" ht="132.75" customHeight="1" x14ac:dyDescent="1.25">
      <c r="A41" s="196"/>
      <c r="B41" s="199"/>
      <c r="C41" s="196"/>
      <c r="D41" s="196"/>
      <c r="E41" s="212" t="s">
        <v>227</v>
      </c>
      <c r="F41" s="212"/>
    </row>
    <row r="42" spans="1:7" ht="92.25" customHeight="1" x14ac:dyDescent="1.25">
      <c r="A42" s="194"/>
      <c r="B42" s="195"/>
      <c r="C42" s="194"/>
      <c r="D42" s="194"/>
      <c r="E42" s="212" t="s">
        <v>377</v>
      </c>
      <c r="F42" s="212"/>
    </row>
    <row r="43" spans="1:7" ht="137.25" customHeight="1" x14ac:dyDescent="0.3">
      <c r="A43" s="194"/>
      <c r="B43" s="195"/>
      <c r="C43" s="194"/>
      <c r="D43" s="194"/>
      <c r="F43" s="1"/>
      <c r="G43" s="31"/>
    </row>
    <row r="44" spans="1:7" ht="45.75" x14ac:dyDescent="0.2">
      <c r="A44" s="111"/>
      <c r="B44" s="106"/>
      <c r="C44" s="111"/>
      <c r="D44" s="111"/>
      <c r="E44" s="106"/>
      <c r="F44" s="111"/>
    </row>
    <row r="45" spans="1:7" ht="45.75" x14ac:dyDescent="0.2">
      <c r="A45" s="111"/>
      <c r="B45" s="106"/>
      <c r="C45" s="111"/>
      <c r="D45" s="111"/>
      <c r="E45" s="106"/>
      <c r="F45" s="111"/>
    </row>
    <row r="46" spans="1:7" ht="45.75" x14ac:dyDescent="0.2">
      <c r="A46" s="111"/>
      <c r="B46" s="106"/>
      <c r="C46" s="111"/>
      <c r="D46" s="111"/>
      <c r="E46" s="106"/>
      <c r="F46" s="111"/>
    </row>
  </sheetData>
  <mergeCells count="14">
    <mergeCell ref="E42:F42"/>
    <mergeCell ref="D31:E31"/>
    <mergeCell ref="D32:E32"/>
    <mergeCell ref="A1:F1"/>
    <mergeCell ref="A2:F2"/>
    <mergeCell ref="D9:D11"/>
    <mergeCell ref="E9:E11"/>
    <mergeCell ref="F9:F11"/>
    <mergeCell ref="E36:F36"/>
    <mergeCell ref="E37:F37"/>
    <mergeCell ref="E38:F38"/>
    <mergeCell ref="E39:F39"/>
    <mergeCell ref="E40:F40"/>
    <mergeCell ref="E41:F41"/>
  </mergeCells>
  <printOptions verticalCentered="1"/>
  <pageMargins left="0.39370078740157499" right="0.39370078740157499" top="0.74803149606299202" bottom="0.74803149606299202" header="0.31496062992126" footer="0.31496062992126"/>
  <pageSetup paperSize="9" scale="16" orientation="landscape" r:id="rId1"/>
  <rowBreaks count="1" manualBreakCount="1">
    <brk id="1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topLeftCell="A45" workbookViewId="0">
      <selection activeCell="E59" sqref="E59"/>
    </sheetView>
  </sheetViews>
  <sheetFormatPr defaultRowHeight="12.75" x14ac:dyDescent="0.2"/>
  <cols>
    <col min="1" max="1" width="7.5" customWidth="1"/>
    <col min="2" max="2" width="76.5" customWidth="1"/>
    <col min="3" max="3" width="27.1640625" customWidth="1"/>
    <col min="4" max="4" width="23.1640625" customWidth="1"/>
    <col min="5" max="5" width="26.5" customWidth="1"/>
  </cols>
  <sheetData>
    <row r="1" spans="1:10" ht="20.25" x14ac:dyDescent="0.2">
      <c r="B1" s="221" t="s">
        <v>192</v>
      </c>
      <c r="C1" s="221"/>
      <c r="D1" s="221"/>
      <c r="E1" s="221"/>
      <c r="F1" s="12"/>
      <c r="G1" s="12"/>
      <c r="H1" s="12"/>
      <c r="I1" s="12"/>
      <c r="J1" s="12"/>
    </row>
    <row r="2" spans="1:10" ht="20.25" x14ac:dyDescent="0.2">
      <c r="B2" s="221"/>
      <c r="C2" s="221"/>
      <c r="D2" s="221"/>
      <c r="E2" s="221"/>
      <c r="F2" s="12"/>
      <c r="G2" s="12"/>
      <c r="H2" s="12"/>
      <c r="I2" s="12"/>
      <c r="J2" s="12"/>
    </row>
    <row r="5" spans="1:10" ht="15.75" x14ac:dyDescent="0.25">
      <c r="A5" s="11"/>
      <c r="B5" s="4" t="s">
        <v>193</v>
      </c>
      <c r="C5" s="4"/>
      <c r="D5" s="13"/>
      <c r="E5" s="13"/>
    </row>
    <row r="6" spans="1:10" x14ac:dyDescent="0.2">
      <c r="A6" s="13"/>
      <c r="B6" s="13"/>
      <c r="C6" s="13"/>
      <c r="D6" s="13"/>
      <c r="E6" s="13"/>
    </row>
    <row r="7" spans="1:10" ht="15.75" x14ac:dyDescent="0.25">
      <c r="A7" s="14" t="s">
        <v>102</v>
      </c>
      <c r="B7" s="4" t="s">
        <v>194</v>
      </c>
      <c r="C7" s="5" t="s">
        <v>366</v>
      </c>
      <c r="D7" s="5" t="s">
        <v>195</v>
      </c>
      <c r="E7" s="5" t="s">
        <v>196</v>
      </c>
    </row>
    <row r="8" spans="1:10" ht="15.75" x14ac:dyDescent="0.25">
      <c r="A8" s="15">
        <v>1</v>
      </c>
      <c r="B8" s="6" t="s">
        <v>103</v>
      </c>
      <c r="C8" s="6"/>
      <c r="D8" s="16">
        <v>0.14960000000000001</v>
      </c>
      <c r="E8" s="16">
        <v>0.1588</v>
      </c>
    </row>
    <row r="9" spans="1:10" ht="15.75" x14ac:dyDescent="0.25">
      <c r="A9" s="15">
        <v>2</v>
      </c>
      <c r="B9" s="6" t="s">
        <v>104</v>
      </c>
      <c r="C9" s="6"/>
      <c r="D9" s="16">
        <f>D8-E8</f>
        <v>-9.199999999999986E-3</v>
      </c>
      <c r="E9" s="16">
        <v>4.7999999999999996E-3</v>
      </c>
      <c r="H9" s="17"/>
    </row>
    <row r="10" spans="1:10" ht="15.75" x14ac:dyDescent="0.25">
      <c r="A10" s="15">
        <v>3</v>
      </c>
      <c r="B10" s="6" t="s">
        <v>105</v>
      </c>
      <c r="C10" s="6"/>
      <c r="D10" s="2"/>
      <c r="E10" s="18"/>
    </row>
    <row r="11" spans="1:10" ht="15.75" x14ac:dyDescent="0.25">
      <c r="A11" s="3"/>
      <c r="B11" s="6" t="s">
        <v>106</v>
      </c>
      <c r="C11" s="91">
        <f>'Notes working'!F4</f>
        <v>21296.750210999999</v>
      </c>
      <c r="D11" s="9">
        <f>'[1]NOTES WORKINGS'!F4</f>
        <v>20914.281101</v>
      </c>
      <c r="E11" s="9">
        <v>21846.07</v>
      </c>
    </row>
    <row r="12" spans="1:10" ht="15.75" x14ac:dyDescent="0.25">
      <c r="A12" s="3"/>
      <c r="B12" s="6" t="s">
        <v>107</v>
      </c>
      <c r="C12" s="91">
        <f>'Notes working'!F6</f>
        <v>21246.22</v>
      </c>
      <c r="D12" s="9">
        <f>'[1]NOTES WORKINGS'!F6</f>
        <v>20861.22</v>
      </c>
      <c r="E12" s="9">
        <v>21781.22</v>
      </c>
    </row>
    <row r="13" spans="1:10" ht="15.75" x14ac:dyDescent="0.25">
      <c r="A13" s="15">
        <v>4</v>
      </c>
      <c r="B13" s="6" t="s">
        <v>108</v>
      </c>
      <c r="C13" s="6" t="s">
        <v>11</v>
      </c>
      <c r="D13" s="10" t="s">
        <v>11</v>
      </c>
      <c r="E13" s="10" t="s">
        <v>11</v>
      </c>
    </row>
    <row r="14" spans="1:10" ht="15.75" x14ac:dyDescent="0.25">
      <c r="A14" s="3"/>
      <c r="B14" s="6" t="s">
        <v>109</v>
      </c>
      <c r="C14" s="6"/>
      <c r="D14" s="9"/>
      <c r="E14" s="18"/>
    </row>
    <row r="15" spans="1:10" ht="15.75" x14ac:dyDescent="0.25">
      <c r="A15" s="3"/>
      <c r="B15" s="6" t="s">
        <v>110</v>
      </c>
      <c r="C15" s="6"/>
      <c r="D15" s="9"/>
      <c r="E15" s="18"/>
    </row>
    <row r="16" spans="1:10" ht="15.75" x14ac:dyDescent="0.25">
      <c r="A16" s="3"/>
      <c r="B16" s="6" t="s">
        <v>111</v>
      </c>
      <c r="C16" s="6"/>
      <c r="D16" s="9"/>
      <c r="E16" s="18"/>
    </row>
    <row r="17" spans="1:5" ht="15.75" x14ac:dyDescent="0.25">
      <c r="A17" s="3"/>
      <c r="B17" s="6" t="s">
        <v>112</v>
      </c>
      <c r="C17" s="6" t="s">
        <v>113</v>
      </c>
      <c r="D17" s="10" t="s">
        <v>113</v>
      </c>
      <c r="E17" s="10" t="s">
        <v>113</v>
      </c>
    </row>
    <row r="18" spans="1:5" ht="15.75" x14ac:dyDescent="0.25">
      <c r="A18" s="3"/>
      <c r="B18" s="6" t="s">
        <v>114</v>
      </c>
      <c r="C18" s="6" t="s">
        <v>11</v>
      </c>
      <c r="D18" s="10" t="s">
        <v>11</v>
      </c>
      <c r="E18" s="10" t="s">
        <v>11</v>
      </c>
    </row>
    <row r="19" spans="1:5" ht="15.75" x14ac:dyDescent="0.25">
      <c r="A19" s="3"/>
      <c r="B19" s="6" t="s">
        <v>115</v>
      </c>
      <c r="C19" s="6"/>
      <c r="D19" s="18"/>
      <c r="E19" s="18"/>
    </row>
    <row r="20" spans="1:5" ht="15.75" x14ac:dyDescent="0.25">
      <c r="A20" s="3"/>
      <c r="B20" s="6" t="s">
        <v>116</v>
      </c>
      <c r="C20" s="6" t="s">
        <v>11</v>
      </c>
      <c r="D20" s="10" t="s">
        <v>11</v>
      </c>
      <c r="E20" s="10" t="s">
        <v>11</v>
      </c>
    </row>
    <row r="21" spans="1:5" ht="15.75" x14ac:dyDescent="0.25">
      <c r="A21" s="15">
        <v>5</v>
      </c>
      <c r="B21" s="6" t="s">
        <v>117</v>
      </c>
      <c r="C21" s="6" t="s">
        <v>11</v>
      </c>
      <c r="D21" s="10" t="s">
        <v>11</v>
      </c>
      <c r="E21" s="10" t="s">
        <v>11</v>
      </c>
    </row>
    <row r="22" spans="1:5" ht="15.75" x14ac:dyDescent="0.25">
      <c r="A22" s="3"/>
      <c r="B22" s="3"/>
      <c r="C22" s="3"/>
      <c r="D22" s="9"/>
      <c r="E22" s="18"/>
    </row>
    <row r="23" spans="1:5" ht="15.75" x14ac:dyDescent="0.25">
      <c r="A23" s="15">
        <v>6</v>
      </c>
      <c r="B23" s="6" t="s">
        <v>118</v>
      </c>
      <c r="C23" s="6"/>
      <c r="D23" s="9"/>
      <c r="E23" s="18"/>
    </row>
    <row r="24" spans="1:5" ht="15.75" x14ac:dyDescent="0.25">
      <c r="A24" s="2"/>
      <c r="B24" s="6" t="s">
        <v>119</v>
      </c>
      <c r="C24" s="6"/>
      <c r="D24" s="9"/>
      <c r="E24" s="18"/>
    </row>
    <row r="25" spans="1:5" ht="15.75" x14ac:dyDescent="0.25">
      <c r="A25" s="2"/>
      <c r="B25" s="6" t="s">
        <v>120</v>
      </c>
      <c r="C25" s="6"/>
      <c r="D25" s="10"/>
      <c r="E25" s="10"/>
    </row>
    <row r="26" spans="1:5" ht="15.75" x14ac:dyDescent="0.25">
      <c r="A26" s="2"/>
      <c r="B26" s="6" t="s">
        <v>197</v>
      </c>
      <c r="C26" s="6" t="s">
        <v>11</v>
      </c>
      <c r="D26" s="10" t="s">
        <v>11</v>
      </c>
      <c r="E26" s="10" t="s">
        <v>11</v>
      </c>
    </row>
    <row r="27" spans="1:5" ht="15.75" x14ac:dyDescent="0.25">
      <c r="A27" s="3"/>
      <c r="B27" s="6" t="s">
        <v>121</v>
      </c>
      <c r="C27" s="6" t="s">
        <v>11</v>
      </c>
      <c r="D27" s="10" t="s">
        <v>11</v>
      </c>
      <c r="E27" s="10" t="s">
        <v>11</v>
      </c>
    </row>
    <row r="28" spans="1:5" ht="15.75" x14ac:dyDescent="0.25">
      <c r="A28" s="3"/>
      <c r="B28" s="6" t="s">
        <v>198</v>
      </c>
      <c r="C28" s="92" t="e">
        <f>'Notes working'!D17</f>
        <v>#REF!</v>
      </c>
      <c r="D28" s="16">
        <v>6.5600000000000006E-2</v>
      </c>
      <c r="E28" s="16">
        <v>6.8199999999999997E-2</v>
      </c>
    </row>
    <row r="29" spans="1:5" ht="15.75" x14ac:dyDescent="0.25">
      <c r="A29" s="15">
        <v>8</v>
      </c>
      <c r="B29" s="6" t="s">
        <v>199</v>
      </c>
      <c r="C29" s="6"/>
      <c r="D29" s="9"/>
      <c r="E29" s="18"/>
    </row>
    <row r="30" spans="1:5" ht="15.75" x14ac:dyDescent="0.25">
      <c r="A30" s="3"/>
      <c r="B30" s="6" t="s">
        <v>122</v>
      </c>
      <c r="C30" s="91">
        <f>'Notes working'!F25</f>
        <v>2814.4132509000015</v>
      </c>
      <c r="D30" s="9">
        <f>'[1]NOTES WORKINGS'!F25</f>
        <v>2796.7550637000036</v>
      </c>
      <c r="E30" s="9">
        <v>2714.67</v>
      </c>
    </row>
    <row r="31" spans="1:5" ht="15.75" x14ac:dyDescent="0.25">
      <c r="A31" s="3"/>
      <c r="B31" s="6" t="s">
        <v>123</v>
      </c>
      <c r="C31" s="91" t="e">
        <f>'Notes working'!F35</f>
        <v>#REF!</v>
      </c>
      <c r="D31" s="9">
        <f>'[1]NOTES WORKINGS'!F35</f>
        <v>1861.6347370000035</v>
      </c>
      <c r="E31" s="9">
        <v>1473.05</v>
      </c>
    </row>
    <row r="32" spans="1:5" ht="15.75" x14ac:dyDescent="0.25">
      <c r="A32" s="15">
        <v>9</v>
      </c>
      <c r="B32" s="6" t="s">
        <v>200</v>
      </c>
      <c r="C32" s="6"/>
      <c r="D32" s="9"/>
      <c r="E32" s="18"/>
    </row>
    <row r="33" spans="1:5" ht="15.75" x14ac:dyDescent="0.25">
      <c r="A33" s="3"/>
      <c r="B33" s="6" t="s">
        <v>124</v>
      </c>
      <c r="C33" s="7">
        <f>DIS!D36</f>
        <v>2796.8199999999997</v>
      </c>
      <c r="D33" s="9">
        <f>E30</f>
        <v>2714.67</v>
      </c>
      <c r="E33" s="9">
        <v>1445.57</v>
      </c>
    </row>
    <row r="34" spans="1:5" ht="15.75" x14ac:dyDescent="0.25">
      <c r="A34" s="3"/>
      <c r="B34" s="6" t="s">
        <v>125</v>
      </c>
      <c r="C34" s="6">
        <v>4604.8100000000004</v>
      </c>
      <c r="D34" s="9">
        <v>4818.04</v>
      </c>
      <c r="E34" s="9">
        <v>8881.24</v>
      </c>
    </row>
    <row r="35" spans="1:5" ht="15.75" x14ac:dyDescent="0.25">
      <c r="A35" s="3"/>
      <c r="B35" s="6" t="s">
        <v>126</v>
      </c>
      <c r="C35" s="6">
        <v>4587.1499999999996</v>
      </c>
      <c r="D35" s="9">
        <v>4735.8900000000003</v>
      </c>
      <c r="E35" s="9">
        <v>7612.2</v>
      </c>
    </row>
    <row r="36" spans="1:5" ht="15.75" x14ac:dyDescent="0.25">
      <c r="A36" s="3"/>
      <c r="B36" s="6" t="s">
        <v>127</v>
      </c>
      <c r="C36" s="9">
        <f>C33+C34-C35</f>
        <v>2814.4800000000005</v>
      </c>
      <c r="D36" s="9">
        <f>D33+D34-D35</f>
        <v>2796.8199999999997</v>
      </c>
      <c r="E36" s="9">
        <v>2714.61</v>
      </c>
    </row>
    <row r="37" spans="1:5" ht="15.75" x14ac:dyDescent="0.25">
      <c r="A37" s="15">
        <v>10</v>
      </c>
      <c r="B37" s="6" t="s">
        <v>201</v>
      </c>
      <c r="C37" s="6"/>
      <c r="D37" s="9"/>
      <c r="E37" s="18"/>
    </row>
    <row r="38" spans="1:5" ht="15.75" x14ac:dyDescent="0.25">
      <c r="A38" s="3"/>
      <c r="B38" s="3"/>
      <c r="C38" s="3"/>
      <c r="D38" s="9"/>
      <c r="E38" s="18"/>
    </row>
    <row r="39" spans="1:5" ht="15.75" x14ac:dyDescent="0.25">
      <c r="A39" s="3"/>
      <c r="B39" s="6" t="s">
        <v>202</v>
      </c>
      <c r="C39" s="92" t="e">
        <f>'Notes working'!D43</f>
        <v>#REF!</v>
      </c>
      <c r="D39" s="16">
        <v>8.0399999999999999E-2</v>
      </c>
      <c r="E39" s="16">
        <v>8.1199999999999994E-2</v>
      </c>
    </row>
    <row r="40" spans="1:5" ht="15.75" x14ac:dyDescent="0.25">
      <c r="A40" s="3"/>
      <c r="B40" s="6" t="s">
        <v>128</v>
      </c>
      <c r="C40" s="92" t="e">
        <f>'Notes working'!D57</f>
        <v>#REF!</v>
      </c>
      <c r="D40" s="16">
        <v>1.0800000000000001E-2</v>
      </c>
      <c r="E40" s="16">
        <v>7.7000000000000002E-3</v>
      </c>
    </row>
    <row r="41" spans="1:5" ht="15.75" x14ac:dyDescent="0.25">
      <c r="A41" s="3"/>
      <c r="B41" s="6" t="s">
        <v>129</v>
      </c>
      <c r="C41" s="92" t="e">
        <f>'Notes working'!E64</f>
        <v>#REF!</v>
      </c>
      <c r="D41" s="16">
        <v>1.15E-2</v>
      </c>
      <c r="E41" s="19">
        <v>1.7999999999999999E-2</v>
      </c>
    </row>
    <row r="42" spans="1:5" ht="15.75" x14ac:dyDescent="0.25">
      <c r="A42" s="3"/>
      <c r="B42" s="6" t="s">
        <v>130</v>
      </c>
      <c r="C42" s="92">
        <f>'Notes working'!D111</f>
        <v>5.4843162889782072E-3</v>
      </c>
      <c r="D42" s="16">
        <f>'[1]NOTES WORKINGS'!D111</f>
        <v>3.1101453473572206E-3</v>
      </c>
      <c r="E42" s="19">
        <v>3.7000000000000002E-3</v>
      </c>
    </row>
    <row r="43" spans="1:5" ht="15.75" x14ac:dyDescent="0.25">
      <c r="A43" s="3"/>
      <c r="B43" s="6" t="s">
        <v>131</v>
      </c>
      <c r="C43" s="91">
        <f>'Notes working'!F120</f>
        <v>1647.819385703636</v>
      </c>
      <c r="D43" s="10">
        <v>1503.71</v>
      </c>
      <c r="E43" s="10">
        <v>1482.89</v>
      </c>
    </row>
    <row r="44" spans="1:5" ht="15.75" x14ac:dyDescent="0.25">
      <c r="A44" s="3"/>
      <c r="B44" s="6" t="s">
        <v>132</v>
      </c>
      <c r="C44" s="91">
        <f>'Notes working'!F126</f>
        <v>6.7515083927272777</v>
      </c>
      <c r="D44" s="20">
        <f>'[1]NOTES WORKINGS'!E126</f>
        <v>3.466795843103446</v>
      </c>
      <c r="E44" s="21">
        <v>19.68</v>
      </c>
    </row>
    <row r="45" spans="1:5" ht="15.75" x14ac:dyDescent="0.25">
      <c r="A45" s="3"/>
      <c r="B45" s="3"/>
      <c r="C45" s="3"/>
      <c r="D45" s="9"/>
      <c r="E45" s="18"/>
    </row>
    <row r="46" spans="1:5" ht="15.75" x14ac:dyDescent="0.25">
      <c r="A46" s="15">
        <v>11</v>
      </c>
      <c r="B46" s="6" t="s">
        <v>87</v>
      </c>
      <c r="C46" s="6" t="e">
        <f>#REF!/100000</f>
        <v>#REF!</v>
      </c>
      <c r="D46" s="9" t="e">
        <f>#REF!/100000</f>
        <v>#REF!</v>
      </c>
      <c r="E46" s="20">
        <v>467.31</v>
      </c>
    </row>
    <row r="47" spans="1:5" ht="15.75" x14ac:dyDescent="0.25">
      <c r="A47" s="3"/>
      <c r="B47" s="6" t="s">
        <v>88</v>
      </c>
      <c r="C47" s="6" t="e">
        <f>#REF!/100000</f>
        <v>#REF!</v>
      </c>
      <c r="D47" s="9" t="e">
        <f>#REF!/100000</f>
        <v>#REF!</v>
      </c>
      <c r="E47" s="20">
        <v>67.989999999999995</v>
      </c>
    </row>
    <row r="48" spans="1:5" ht="15.75" x14ac:dyDescent="0.25">
      <c r="A48" s="3"/>
      <c r="B48" s="6" t="s">
        <v>89</v>
      </c>
      <c r="C48" s="6">
        <f>'Notes working'!F142</f>
        <v>0</v>
      </c>
      <c r="D48" s="9">
        <f>'[1]NOTES WORKINGS'!D143</f>
        <v>10.87082</v>
      </c>
      <c r="E48" s="20">
        <v>1.1200000000000001</v>
      </c>
    </row>
    <row r="49" spans="1:12" ht="15.75" x14ac:dyDescent="0.25">
      <c r="A49" s="15">
        <v>12</v>
      </c>
      <c r="B49" s="6" t="s">
        <v>203</v>
      </c>
      <c r="C49" s="6"/>
      <c r="D49" s="9"/>
      <c r="E49" s="18"/>
    </row>
    <row r="50" spans="1:12" ht="15.75" x14ac:dyDescent="0.25">
      <c r="A50" s="2"/>
      <c r="B50" s="6" t="s">
        <v>90</v>
      </c>
      <c r="C50" s="6" t="e">
        <f>'Notes working'!F149</f>
        <v>#REF!</v>
      </c>
      <c r="D50" s="9">
        <f>'Notes working'!G149/100000</f>
        <v>668.83317</v>
      </c>
      <c r="E50" s="20">
        <v>388.07</v>
      </c>
      <c r="L50">
        <v>58</v>
      </c>
    </row>
    <row r="51" spans="1:12" ht="15.75" x14ac:dyDescent="0.25">
      <c r="A51" s="3"/>
      <c r="B51" s="6" t="s">
        <v>204</v>
      </c>
      <c r="C51" s="6" t="e">
        <f>#REF!/100000</f>
        <v>#REF!</v>
      </c>
      <c r="D51" s="9" t="e">
        <f>#REF!/100000</f>
        <v>#REF!</v>
      </c>
      <c r="E51" s="20">
        <v>67.989999999999995</v>
      </c>
    </row>
    <row r="52" spans="1:12" ht="15.75" x14ac:dyDescent="0.25">
      <c r="A52" s="3"/>
      <c r="B52" s="6" t="s">
        <v>91</v>
      </c>
      <c r="C52" s="6">
        <f>'Notes working'!F152</f>
        <v>0</v>
      </c>
      <c r="D52" s="9">
        <v>9.75</v>
      </c>
      <c r="E52" s="20">
        <v>-7.65</v>
      </c>
    </row>
    <row r="53" spans="1:12" ht="15.75" x14ac:dyDescent="0.25">
      <c r="A53" s="15">
        <v>13</v>
      </c>
      <c r="B53" s="6" t="s">
        <v>205</v>
      </c>
      <c r="C53" s="6" t="s">
        <v>11</v>
      </c>
      <c r="D53" s="10" t="s">
        <v>11</v>
      </c>
      <c r="E53" s="10" t="s">
        <v>11</v>
      </c>
    </row>
    <row r="54" spans="1:12" ht="15.75" x14ac:dyDescent="0.25">
      <c r="A54" s="3"/>
      <c r="B54" s="6" t="s">
        <v>92</v>
      </c>
      <c r="C54" s="6" t="s">
        <v>11</v>
      </c>
      <c r="D54" s="10" t="s">
        <v>11</v>
      </c>
      <c r="E54" s="10" t="s">
        <v>11</v>
      </c>
    </row>
    <row r="55" spans="1:12" ht="15.75" x14ac:dyDescent="0.25">
      <c r="A55" s="15">
        <v>14</v>
      </c>
      <c r="B55" s="6" t="s">
        <v>93</v>
      </c>
      <c r="C55" s="6">
        <f>'Notes working'!F155</f>
        <v>81.641679999999994</v>
      </c>
      <c r="D55" s="9">
        <v>78.72</v>
      </c>
      <c r="E55" s="20">
        <v>67.31</v>
      </c>
    </row>
    <row r="56" spans="1:12" ht="15.75" x14ac:dyDescent="0.25">
      <c r="A56" s="3"/>
      <c r="B56" s="6" t="s">
        <v>94</v>
      </c>
      <c r="C56" s="6" t="e">
        <f>'Notes working'!F157</f>
        <v>#REF!</v>
      </c>
      <c r="D56" s="9">
        <f>'[1]NOTES WORKINGS'!F157</f>
        <v>113.13441</v>
      </c>
      <c r="E56" s="20">
        <v>244.53</v>
      </c>
    </row>
    <row r="57" spans="1:12" ht="15.75" x14ac:dyDescent="0.25">
      <c r="A57" s="15">
        <v>15</v>
      </c>
      <c r="B57" s="6" t="s">
        <v>95</v>
      </c>
      <c r="C57" s="6" t="s">
        <v>11</v>
      </c>
      <c r="D57" s="10" t="s">
        <v>11</v>
      </c>
      <c r="E57" s="10" t="s">
        <v>11</v>
      </c>
    </row>
    <row r="58" spans="1:12" ht="15.75" x14ac:dyDescent="0.25">
      <c r="A58" s="15">
        <v>16</v>
      </c>
      <c r="B58" s="6" t="s">
        <v>96</v>
      </c>
      <c r="C58" s="6" t="s">
        <v>11</v>
      </c>
      <c r="D58" s="10" t="s">
        <v>11</v>
      </c>
      <c r="E58" s="10" t="s">
        <v>11</v>
      </c>
    </row>
    <row r="59" spans="1:12" ht="15.75" x14ac:dyDescent="0.25">
      <c r="A59" s="3">
        <v>17</v>
      </c>
      <c r="B59" s="6" t="s">
        <v>374</v>
      </c>
      <c r="C59" s="92" t="e">
        <f>'Notes working'!D171:D171</f>
        <v>#REF!</v>
      </c>
      <c r="D59" s="3"/>
      <c r="E59" s="3"/>
    </row>
    <row r="60" spans="1:12" ht="15.75" x14ac:dyDescent="0.25">
      <c r="A60" s="3"/>
      <c r="B60" s="3"/>
      <c r="C60" s="3"/>
      <c r="D60" s="3"/>
      <c r="E60" s="3"/>
    </row>
    <row r="61" spans="1:12" ht="15.75" x14ac:dyDescent="0.25">
      <c r="A61" s="3"/>
      <c r="B61" s="3"/>
      <c r="C61" s="3"/>
      <c r="D61" s="3"/>
      <c r="E61" s="3"/>
    </row>
    <row r="62" spans="1:12" ht="15.75" x14ac:dyDescent="0.25">
      <c r="A62" s="15">
        <v>17</v>
      </c>
      <c r="B62" s="6" t="s">
        <v>97</v>
      </c>
      <c r="C62" s="6"/>
      <c r="D62" s="3"/>
      <c r="E62" s="3"/>
    </row>
    <row r="63" spans="1:12" ht="15.75" x14ac:dyDescent="0.25">
      <c r="A63" s="3"/>
      <c r="B63" s="3"/>
      <c r="C63" s="3"/>
      <c r="D63" s="3"/>
      <c r="E63" s="3"/>
    </row>
    <row r="64" spans="1:12" ht="15.75" x14ac:dyDescent="0.25">
      <c r="A64" s="15">
        <v>18</v>
      </c>
      <c r="B64" s="8" t="s">
        <v>206</v>
      </c>
      <c r="C64" s="8"/>
      <c r="D64" s="3"/>
      <c r="E64" s="3"/>
    </row>
    <row r="65" spans="1:5" ht="15.75" x14ac:dyDescent="0.25">
      <c r="A65" s="2"/>
      <c r="B65" s="22" t="s">
        <v>58</v>
      </c>
      <c r="C65" s="22" t="s">
        <v>98</v>
      </c>
      <c r="D65" s="22" t="s">
        <v>99</v>
      </c>
      <c r="E65" s="22" t="s">
        <v>375</v>
      </c>
    </row>
    <row r="66" spans="1:5" ht="15.75" x14ac:dyDescent="0.25">
      <c r="A66" s="3"/>
      <c r="B66" s="6" t="s">
        <v>100</v>
      </c>
      <c r="C66" s="6">
        <f>BS!D108</f>
        <v>2300513.21</v>
      </c>
      <c r="D66" s="7">
        <f>E69</f>
        <v>1715455.18</v>
      </c>
      <c r="E66" s="7">
        <v>1246471.18</v>
      </c>
    </row>
    <row r="67" spans="1:5" ht="15.75" x14ac:dyDescent="0.25">
      <c r="A67" s="3"/>
      <c r="B67" s="6" t="s">
        <v>207</v>
      </c>
      <c r="C67" s="6">
        <f>C69-C66</f>
        <v>778610</v>
      </c>
      <c r="D67" s="7">
        <v>585058.03</v>
      </c>
      <c r="E67" s="7">
        <v>468984</v>
      </c>
    </row>
    <row r="68" spans="1:5" ht="15.75" x14ac:dyDescent="0.25">
      <c r="A68" s="3"/>
      <c r="B68" s="6" t="s">
        <v>208</v>
      </c>
      <c r="C68" s="6" t="s">
        <v>11</v>
      </c>
      <c r="D68" s="10" t="s">
        <v>11</v>
      </c>
      <c r="E68" s="10" t="s">
        <v>11</v>
      </c>
    </row>
    <row r="69" spans="1:5" ht="15.75" x14ac:dyDescent="0.25">
      <c r="A69" s="3"/>
      <c r="B69" s="6" t="s">
        <v>101</v>
      </c>
      <c r="C69" s="6">
        <f>BS!F108</f>
        <v>3079123.21</v>
      </c>
      <c r="D69" s="7">
        <f>D66+D67</f>
        <v>2300513.21</v>
      </c>
      <c r="E69" s="7">
        <v>1715455.18</v>
      </c>
    </row>
    <row r="70" spans="1:5" ht="15.75" x14ac:dyDescent="0.25">
      <c r="A70" s="3"/>
      <c r="B70" s="3"/>
      <c r="C70" s="3"/>
      <c r="D70" s="3"/>
      <c r="E70" s="3"/>
    </row>
    <row r="71" spans="1:5" ht="15.75" x14ac:dyDescent="0.25">
      <c r="A71" s="15">
        <v>19</v>
      </c>
      <c r="B71" s="8" t="s">
        <v>209</v>
      </c>
      <c r="C71" s="8"/>
      <c r="D71" s="3"/>
      <c r="E71" s="3"/>
    </row>
    <row r="72" spans="1:5" ht="15.75" x14ac:dyDescent="0.25">
      <c r="A72" s="2"/>
      <c r="B72" s="6" t="s">
        <v>347</v>
      </c>
      <c r="C72" s="6"/>
      <c r="D72" s="3"/>
      <c r="E72" s="3"/>
    </row>
    <row r="73" spans="1:5" ht="15.75" x14ac:dyDescent="0.25">
      <c r="A73" s="2"/>
      <c r="B73" s="23" t="s">
        <v>367</v>
      </c>
      <c r="C73" s="23"/>
      <c r="D73" s="3"/>
      <c r="E73" s="3"/>
    </row>
    <row r="74" spans="1:5" ht="15.75" x14ac:dyDescent="0.25">
      <c r="A74" s="2"/>
      <c r="B74" s="23"/>
      <c r="C74" s="23"/>
      <c r="D74" s="3"/>
      <c r="E74" s="3"/>
    </row>
    <row r="75" spans="1:5" ht="15.75" x14ac:dyDescent="0.25">
      <c r="A75" s="8" t="s">
        <v>57</v>
      </c>
      <c r="B75" s="24" t="s">
        <v>58</v>
      </c>
      <c r="C75" s="24"/>
      <c r="D75" s="25"/>
      <c r="E75" s="24" t="s">
        <v>59</v>
      </c>
    </row>
    <row r="76" spans="1:5" ht="15.75" x14ac:dyDescent="0.25">
      <c r="A76" s="6" t="s">
        <v>60</v>
      </c>
      <c r="B76" s="6" t="s">
        <v>61</v>
      </c>
      <c r="C76" s="6"/>
      <c r="D76" s="3"/>
      <c r="E76" s="7">
        <v>8122981.8899999997</v>
      </c>
    </row>
    <row r="77" spans="1:5" ht="15.75" x14ac:dyDescent="0.25">
      <c r="A77" s="6" t="s">
        <v>62</v>
      </c>
      <c r="B77" s="6" t="s">
        <v>63</v>
      </c>
      <c r="C77" s="6"/>
      <c r="D77" s="3"/>
      <c r="E77" s="7">
        <v>60000</v>
      </c>
    </row>
    <row r="78" spans="1:5" ht="15.75" x14ac:dyDescent="0.25">
      <c r="A78" s="6" t="s">
        <v>64</v>
      </c>
      <c r="B78" s="6" t="s">
        <v>65</v>
      </c>
      <c r="C78" s="6"/>
      <c r="D78" s="3"/>
      <c r="E78" s="7">
        <v>1005371</v>
      </c>
    </row>
    <row r="79" spans="1:5" ht="15.75" x14ac:dyDescent="0.25">
      <c r="A79" s="6" t="s">
        <v>66</v>
      </c>
      <c r="B79" s="6" t="s">
        <v>67</v>
      </c>
      <c r="C79" s="6"/>
      <c r="D79" s="3"/>
      <c r="E79" s="7">
        <v>100000</v>
      </c>
    </row>
    <row r="80" spans="1:5" ht="15.75" x14ac:dyDescent="0.25">
      <c r="A80" s="6" t="s">
        <v>68</v>
      </c>
      <c r="B80" s="6" t="s">
        <v>69</v>
      </c>
      <c r="C80" s="6"/>
      <c r="D80" s="3"/>
      <c r="E80" s="7">
        <v>603222</v>
      </c>
    </row>
    <row r="81" spans="1:5" ht="15.75" x14ac:dyDescent="0.25">
      <c r="A81" s="6" t="s">
        <v>70</v>
      </c>
      <c r="B81" s="6" t="s">
        <v>71</v>
      </c>
      <c r="C81" s="6"/>
      <c r="D81" s="3"/>
      <c r="E81" s="7">
        <v>1005371</v>
      </c>
    </row>
    <row r="82" spans="1:5" ht="15.75" x14ac:dyDescent="0.25">
      <c r="A82" s="6" t="s">
        <v>72</v>
      </c>
      <c r="B82" s="6" t="s">
        <v>73</v>
      </c>
      <c r="C82" s="6"/>
      <c r="D82" s="3"/>
      <c r="E82" s="7">
        <v>1005371</v>
      </c>
    </row>
    <row r="83" spans="1:5" ht="15.75" x14ac:dyDescent="0.25">
      <c r="A83" s="6" t="s">
        <v>210</v>
      </c>
      <c r="B83" s="6" t="s">
        <v>211</v>
      </c>
      <c r="C83" s="6"/>
      <c r="D83" s="3"/>
      <c r="E83" s="7">
        <v>8205099</v>
      </c>
    </row>
    <row r="84" spans="1:5" ht="16.5" thickBot="1" x14ac:dyDescent="0.3">
      <c r="A84" s="3"/>
      <c r="B84" s="3"/>
      <c r="C84" s="3"/>
      <c r="D84" s="8" t="s">
        <v>74</v>
      </c>
      <c r="E84" s="26">
        <f>SUM(E76:E83)</f>
        <v>20107415.890000001</v>
      </c>
    </row>
    <row r="85" spans="1:5" ht="16.5" thickTop="1" x14ac:dyDescent="0.25">
      <c r="A85" s="3"/>
      <c r="B85" s="3"/>
      <c r="C85" s="3"/>
      <c r="D85" s="3"/>
      <c r="E85" s="3"/>
    </row>
    <row r="86" spans="1:5" ht="15.75" x14ac:dyDescent="0.25">
      <c r="A86" s="2"/>
      <c r="B86" s="8" t="s">
        <v>212</v>
      </c>
      <c r="C86" s="8"/>
      <c r="D86" s="3"/>
      <c r="E86" s="3"/>
    </row>
    <row r="87" spans="1:5" ht="15.75" x14ac:dyDescent="0.25">
      <c r="A87" s="2"/>
      <c r="B87" s="6" t="s">
        <v>75</v>
      </c>
      <c r="C87" s="6"/>
      <c r="D87" s="3"/>
      <c r="E87" s="3"/>
    </row>
    <row r="88" spans="1:5" ht="15.75" x14ac:dyDescent="0.25">
      <c r="A88" s="2"/>
      <c r="B88" s="6" t="s">
        <v>76</v>
      </c>
      <c r="C88" s="6"/>
      <c r="D88" s="3"/>
      <c r="E88" s="3"/>
    </row>
    <row r="89" spans="1:5" ht="15.75" x14ac:dyDescent="0.25">
      <c r="A89" s="2"/>
      <c r="B89" s="6" t="s">
        <v>77</v>
      </c>
      <c r="C89" s="6"/>
      <c r="D89" s="3"/>
      <c r="E89" s="3"/>
    </row>
    <row r="90" spans="1:5" ht="15.75" x14ac:dyDescent="0.25">
      <c r="A90" s="2"/>
      <c r="B90" s="6" t="s">
        <v>78</v>
      </c>
      <c r="C90" s="6"/>
      <c r="D90" s="3"/>
      <c r="E90" s="3"/>
    </row>
    <row r="91" spans="1:5" ht="15.75" x14ac:dyDescent="0.25">
      <c r="A91" s="2"/>
      <c r="B91" s="6" t="s">
        <v>79</v>
      </c>
      <c r="C91" s="6"/>
      <c r="D91" s="3"/>
      <c r="E91" s="3"/>
    </row>
    <row r="92" spans="1:5" ht="15.75" x14ac:dyDescent="0.25">
      <c r="A92" s="2"/>
      <c r="B92" s="6" t="s">
        <v>80</v>
      </c>
      <c r="C92" s="6"/>
      <c r="D92" s="3"/>
      <c r="E92" s="3"/>
    </row>
    <row r="93" spans="1:5" ht="15.75" x14ac:dyDescent="0.25">
      <c r="A93" s="2"/>
      <c r="B93" s="6" t="s">
        <v>81</v>
      </c>
      <c r="C93" s="6"/>
      <c r="D93" s="3"/>
      <c r="E93" s="3"/>
    </row>
    <row r="94" spans="1:5" ht="15.75" x14ac:dyDescent="0.25">
      <c r="A94" s="2"/>
      <c r="B94" s="6" t="s">
        <v>82</v>
      </c>
      <c r="C94" s="6"/>
      <c r="D94" s="3"/>
      <c r="E94" s="3"/>
    </row>
    <row r="95" spans="1:5" ht="15.75" x14ac:dyDescent="0.25">
      <c r="A95" s="2"/>
      <c r="B95" s="6" t="s">
        <v>83</v>
      </c>
      <c r="C95" s="6"/>
      <c r="D95" s="3"/>
      <c r="E95" s="3"/>
    </row>
    <row r="96" spans="1:5" ht="15.75" x14ac:dyDescent="0.25">
      <c r="A96" s="3"/>
      <c r="B96" s="3"/>
      <c r="C96" s="3"/>
      <c r="D96" s="3"/>
      <c r="E96" s="3"/>
    </row>
    <row r="97" spans="1:5" ht="15.75" x14ac:dyDescent="0.25">
      <c r="A97" s="15">
        <v>20</v>
      </c>
      <c r="B97" s="6" t="s">
        <v>84</v>
      </c>
      <c r="C97" s="6"/>
      <c r="D97" s="3"/>
      <c r="E97" s="3"/>
    </row>
    <row r="98" spans="1:5" ht="15.75" x14ac:dyDescent="0.25">
      <c r="A98" s="2"/>
      <c r="B98" s="6" t="s">
        <v>85</v>
      </c>
      <c r="C98" s="6"/>
      <c r="D98" s="3"/>
      <c r="E98" s="3"/>
    </row>
    <row r="99" spans="1:5" ht="15.75" x14ac:dyDescent="0.25">
      <c r="A99" s="3"/>
      <c r="B99" s="3"/>
      <c r="C99" s="3"/>
      <c r="D99" s="3"/>
      <c r="E99" s="3"/>
    </row>
    <row r="100" spans="1:5" ht="15.75" x14ac:dyDescent="0.25">
      <c r="A100" s="3"/>
      <c r="B100" s="3"/>
      <c r="C100" s="3"/>
      <c r="D100" s="3"/>
      <c r="E100" s="3"/>
    </row>
    <row r="101" spans="1:5" ht="15.75" x14ac:dyDescent="0.25">
      <c r="A101" s="3"/>
      <c r="B101" s="3"/>
      <c r="C101" s="3"/>
      <c r="D101" s="3"/>
      <c r="E101" s="3"/>
    </row>
    <row r="102" spans="1:5" ht="15.75" x14ac:dyDescent="0.25">
      <c r="A102" s="3"/>
      <c r="B102" s="3" t="s">
        <v>213</v>
      </c>
      <c r="C102" s="3"/>
      <c r="D102" s="3" t="s">
        <v>213</v>
      </c>
      <c r="E102" s="3"/>
    </row>
    <row r="103" spans="1:5" ht="15.75" x14ac:dyDescent="0.25">
      <c r="A103" s="2"/>
      <c r="B103" s="6" t="s">
        <v>214</v>
      </c>
      <c r="C103" s="6"/>
      <c r="D103" s="6" t="s">
        <v>215</v>
      </c>
      <c r="E103" s="2"/>
    </row>
    <row r="104" spans="1:5" ht="15.75" x14ac:dyDescent="0.25">
      <c r="A104" s="2"/>
      <c r="B104" s="6" t="s">
        <v>216</v>
      </c>
      <c r="C104" s="6"/>
      <c r="D104" s="6" t="s">
        <v>217</v>
      </c>
      <c r="E104" s="2"/>
    </row>
    <row r="105" spans="1:5" ht="15.75" x14ac:dyDescent="0.25">
      <c r="A105" s="2"/>
      <c r="B105" s="3"/>
      <c r="C105" s="3"/>
      <c r="D105" s="3"/>
      <c r="E105" s="3"/>
    </row>
    <row r="106" spans="1:5" ht="15.75" x14ac:dyDescent="0.25">
      <c r="A106" s="2"/>
      <c r="B106" s="3"/>
      <c r="C106" s="3"/>
      <c r="D106" s="3"/>
      <c r="E106" s="3"/>
    </row>
    <row r="107" spans="1:5" ht="15.75" x14ac:dyDescent="0.25">
      <c r="A107" s="2"/>
      <c r="B107" s="3"/>
      <c r="C107" s="3"/>
      <c r="D107" s="3"/>
      <c r="E107" s="3"/>
    </row>
    <row r="108" spans="1:5" ht="15.75" x14ac:dyDescent="0.25">
      <c r="A108" s="2"/>
      <c r="B108" s="3" t="s">
        <v>213</v>
      </c>
      <c r="C108" s="3"/>
      <c r="D108" s="3" t="s">
        <v>213</v>
      </c>
      <c r="E108" s="3"/>
    </row>
    <row r="109" spans="1:5" ht="15.75" x14ac:dyDescent="0.25">
      <c r="A109" s="2"/>
      <c r="B109" s="6" t="s">
        <v>218</v>
      </c>
      <c r="C109" s="6"/>
      <c r="D109" s="6" t="s">
        <v>219</v>
      </c>
      <c r="E109" s="3"/>
    </row>
    <row r="110" spans="1:5" ht="15.75" x14ac:dyDescent="0.25">
      <c r="A110" s="2"/>
      <c r="B110" s="6" t="s">
        <v>220</v>
      </c>
      <c r="C110" s="6"/>
      <c r="D110" s="6" t="s">
        <v>220</v>
      </c>
      <c r="E110" s="3"/>
    </row>
    <row r="111" spans="1:5" ht="15.75" x14ac:dyDescent="0.25">
      <c r="A111" s="2"/>
      <c r="B111" s="6"/>
      <c r="C111" s="6"/>
      <c r="D111" s="3"/>
      <c r="E111" s="3"/>
    </row>
    <row r="112" spans="1:5" ht="15.75" x14ac:dyDescent="0.25">
      <c r="A112" s="2"/>
      <c r="B112" s="6"/>
      <c r="C112" s="6"/>
      <c r="D112" s="3"/>
      <c r="E112" s="3"/>
    </row>
    <row r="113" spans="1:6" ht="15.75" x14ac:dyDescent="0.25">
      <c r="A113" s="2"/>
      <c r="B113" s="6"/>
      <c r="C113" s="6"/>
      <c r="D113" s="3"/>
      <c r="E113" s="3"/>
    </row>
    <row r="114" spans="1:6" ht="15.75" x14ac:dyDescent="0.25">
      <c r="A114" s="2"/>
      <c r="B114" s="3" t="s">
        <v>213</v>
      </c>
      <c r="C114" s="3"/>
      <c r="D114" s="3"/>
      <c r="E114" s="3"/>
    </row>
    <row r="115" spans="1:6" ht="15.75" x14ac:dyDescent="0.25">
      <c r="A115" s="2"/>
      <c r="B115" s="6" t="s">
        <v>221</v>
      </c>
      <c r="C115" s="6"/>
      <c r="D115" s="3"/>
      <c r="E115" s="3"/>
    </row>
    <row r="116" spans="1:6" ht="15.75" x14ac:dyDescent="0.25">
      <c r="A116" s="2"/>
      <c r="B116" s="6" t="s">
        <v>222</v>
      </c>
      <c r="C116" s="6"/>
      <c r="D116" s="27"/>
      <c r="E116" s="27"/>
      <c r="F116" s="28"/>
    </row>
    <row r="117" spans="1:6" ht="15.75" x14ac:dyDescent="0.25">
      <c r="A117" s="2"/>
      <c r="B117" s="6"/>
      <c r="C117" s="6"/>
      <c r="D117" s="27"/>
      <c r="E117" s="27"/>
      <c r="F117" s="28"/>
    </row>
    <row r="118" spans="1:6" ht="15.75" x14ac:dyDescent="0.25">
      <c r="B118" s="6" t="s">
        <v>86</v>
      </c>
      <c r="C118" s="6"/>
      <c r="D118" s="219" t="s">
        <v>223</v>
      </c>
      <c r="E118" s="219"/>
      <c r="F118" s="219"/>
    </row>
    <row r="119" spans="1:6" ht="15.75" x14ac:dyDescent="0.25">
      <c r="B119" s="6" t="s">
        <v>224</v>
      </c>
      <c r="C119" s="6"/>
      <c r="D119" s="219" t="s">
        <v>225</v>
      </c>
      <c r="E119" s="219"/>
      <c r="F119" s="219"/>
    </row>
    <row r="120" spans="1:6" ht="15.75" x14ac:dyDescent="0.2">
      <c r="D120" s="29"/>
      <c r="E120" s="29"/>
      <c r="F120" s="29"/>
    </row>
    <row r="121" spans="1:6" ht="15.75" x14ac:dyDescent="0.2">
      <c r="D121" s="219" t="s">
        <v>213</v>
      </c>
      <c r="E121" s="219"/>
      <c r="F121" s="219"/>
    </row>
    <row r="122" spans="1:6" ht="15.75" x14ac:dyDescent="0.2">
      <c r="D122" s="29"/>
      <c r="E122" s="29"/>
      <c r="F122" s="29"/>
    </row>
    <row r="123" spans="1:6" ht="15.75" x14ac:dyDescent="0.2">
      <c r="D123" s="219" t="s">
        <v>226</v>
      </c>
      <c r="E123" s="219"/>
      <c r="F123" s="219"/>
    </row>
    <row r="124" spans="1:6" ht="15.75" x14ac:dyDescent="0.2">
      <c r="D124" s="219" t="s">
        <v>227</v>
      </c>
      <c r="E124" s="219"/>
      <c r="F124" s="219"/>
    </row>
    <row r="125" spans="1:6" x14ac:dyDescent="0.2">
      <c r="D125" s="28"/>
      <c r="E125" s="28"/>
      <c r="F125" s="28"/>
    </row>
    <row r="126" spans="1:6" ht="15.75" x14ac:dyDescent="0.2">
      <c r="D126" s="220" t="s">
        <v>228</v>
      </c>
      <c r="E126" s="220"/>
      <c r="F126" s="28"/>
    </row>
  </sheetData>
  <mergeCells count="8">
    <mergeCell ref="D124:F124"/>
    <mergeCell ref="D126:E126"/>
    <mergeCell ref="B1:E1"/>
    <mergeCell ref="B2:E2"/>
    <mergeCell ref="D118:F118"/>
    <mergeCell ref="D119:F119"/>
    <mergeCell ref="D121:F121"/>
    <mergeCell ref="D123:F1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zoomScaleNormal="100" workbookViewId="0">
      <selection activeCell="G161" sqref="G161"/>
    </sheetView>
  </sheetViews>
  <sheetFormatPr defaultColWidth="9.33203125" defaultRowHeight="15" x14ac:dyDescent="0.25"/>
  <cols>
    <col min="1" max="1" width="9.83203125" style="33" customWidth="1"/>
    <col min="2" max="2" width="24.5" style="33" customWidth="1"/>
    <col min="3" max="3" width="47" style="33" customWidth="1"/>
    <col min="4" max="5" width="34.33203125" style="33" bestFit="1" customWidth="1"/>
    <col min="6" max="6" width="24" style="33" bestFit="1" customWidth="1"/>
    <col min="7" max="7" width="27.1640625" style="33" customWidth="1"/>
    <col min="8" max="8" width="25.33203125" style="33" customWidth="1"/>
    <col min="9" max="9" width="19.5" style="33" customWidth="1"/>
    <col min="10" max="16384" width="9.33203125" style="13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x14ac:dyDescent="0.25">
      <c r="B2" s="93"/>
      <c r="C2" s="93"/>
      <c r="D2" s="223" t="s">
        <v>358</v>
      </c>
      <c r="E2" s="223"/>
      <c r="F2" s="223"/>
      <c r="G2" s="223" t="s">
        <v>352</v>
      </c>
      <c r="H2" s="223"/>
      <c r="I2" s="223"/>
    </row>
    <row r="3" spans="1:9" ht="30" x14ac:dyDescent="0.25">
      <c r="A3" s="66"/>
      <c r="B3" s="66"/>
      <c r="C3" s="66"/>
      <c r="D3" s="66"/>
      <c r="E3" s="66"/>
      <c r="F3" s="66"/>
      <c r="G3" s="32"/>
      <c r="H3" s="35" t="s">
        <v>258</v>
      </c>
      <c r="I3" s="36" t="s">
        <v>259</v>
      </c>
    </row>
    <row r="4" spans="1:9" ht="18" x14ac:dyDescent="0.25">
      <c r="A4" s="67" t="s">
        <v>260</v>
      </c>
      <c r="B4" s="66"/>
      <c r="C4" s="66"/>
      <c r="D4" s="68">
        <f>BS!F15</f>
        <v>2129675021.0999999</v>
      </c>
      <c r="E4" s="66"/>
      <c r="F4" s="69">
        <f>D4/100000</f>
        <v>21296.750210999999</v>
      </c>
      <c r="G4" s="32"/>
      <c r="H4" s="38">
        <f>[2]Asset!G15</f>
        <v>2091428110.0999999</v>
      </c>
      <c r="I4" s="38">
        <f>H4/100000</f>
        <v>20914.281101</v>
      </c>
    </row>
    <row r="5" spans="1:9" ht="18" x14ac:dyDescent="0.25">
      <c r="A5" s="67"/>
      <c r="B5" s="66"/>
      <c r="C5" s="66"/>
      <c r="D5" s="66"/>
      <c r="E5" s="66"/>
      <c r="F5" s="66"/>
      <c r="G5" s="32"/>
      <c r="H5" s="38"/>
      <c r="I5" s="38"/>
    </row>
    <row r="6" spans="1:9" ht="18" x14ac:dyDescent="0.25">
      <c r="A6" s="67" t="s">
        <v>261</v>
      </c>
      <c r="B6" s="66"/>
      <c r="C6" s="66"/>
      <c r="D6" s="68">
        <v>2124622000</v>
      </c>
      <c r="E6" s="66"/>
      <c r="F6" s="69">
        <f>D6/100000</f>
        <v>21246.22</v>
      </c>
      <c r="G6" s="32"/>
      <c r="H6" s="38">
        <f>2086122000</f>
        <v>2086122000</v>
      </c>
      <c r="I6" s="38">
        <f>H6/100000</f>
        <v>20861.22</v>
      </c>
    </row>
    <row r="7" spans="1:9" ht="18" x14ac:dyDescent="0.25">
      <c r="A7" s="66"/>
      <c r="B7" s="66"/>
      <c r="C7" s="66"/>
      <c r="D7" s="66"/>
      <c r="E7" s="66"/>
      <c r="F7" s="66"/>
      <c r="G7" s="32"/>
      <c r="H7" s="38"/>
      <c r="I7" s="38"/>
    </row>
    <row r="8" spans="1:9" ht="18" x14ac:dyDescent="0.25">
      <c r="A8" s="70" t="s">
        <v>262</v>
      </c>
      <c r="B8" s="66"/>
      <c r="C8" s="66"/>
      <c r="D8" s="66"/>
      <c r="E8" s="66"/>
      <c r="F8" s="66"/>
      <c r="G8" s="32"/>
      <c r="H8" s="38"/>
      <c r="I8" s="38"/>
    </row>
    <row r="9" spans="1:9" ht="18" x14ac:dyDescent="0.25">
      <c r="A9" s="66" t="s">
        <v>263</v>
      </c>
      <c r="B9" s="66"/>
      <c r="C9" s="66"/>
      <c r="D9" s="66"/>
      <c r="E9" s="66"/>
      <c r="F9" s="66"/>
      <c r="G9" s="32"/>
      <c r="H9" s="38"/>
      <c r="I9" s="38"/>
    </row>
    <row r="10" spans="1:9" ht="18" x14ac:dyDescent="0.25">
      <c r="A10" s="66"/>
      <c r="B10" s="66"/>
      <c r="C10" s="66"/>
      <c r="D10" s="66"/>
      <c r="E10" s="66"/>
      <c r="F10" s="66"/>
      <c r="G10" s="32"/>
      <c r="H10" s="38"/>
      <c r="I10" s="38"/>
    </row>
    <row r="11" spans="1:9" ht="18.75" thickBot="1" x14ac:dyDescent="0.3">
      <c r="A11" s="66" t="s">
        <v>264</v>
      </c>
      <c r="B11" s="66"/>
      <c r="C11" s="66"/>
      <c r="D11" s="71" t="e">
        <f>#REF!</f>
        <v>#REF!</v>
      </c>
      <c r="E11" s="66"/>
      <c r="F11" s="66" t="e">
        <f>D11/100000</f>
        <v>#REF!</v>
      </c>
      <c r="G11" s="32"/>
      <c r="H11" s="41">
        <f>'[2]PL SCH'!C61</f>
        <v>363033292.12</v>
      </c>
      <c r="I11" s="38"/>
    </row>
    <row r="12" spans="1:9" ht="18.75" thickTop="1" x14ac:dyDescent="0.25">
      <c r="A12" s="66"/>
      <c r="B12" s="66"/>
      <c r="C12" s="66"/>
      <c r="D12" s="66"/>
      <c r="E12" s="66"/>
      <c r="F12" s="66"/>
      <c r="G12" s="32"/>
      <c r="H12" s="42"/>
      <c r="I12" s="38"/>
    </row>
    <row r="13" spans="1:9" ht="18" x14ac:dyDescent="0.25">
      <c r="A13" s="66" t="s">
        <v>265</v>
      </c>
      <c r="B13" s="66"/>
      <c r="C13" s="66"/>
      <c r="D13" s="68">
        <f>BS!A53</f>
        <v>5663297242.21</v>
      </c>
      <c r="E13" s="66"/>
      <c r="F13" s="66"/>
      <c r="G13" s="32"/>
      <c r="H13" s="38">
        <v>5410792840.4299994</v>
      </c>
      <c r="I13" s="38"/>
    </row>
    <row r="14" spans="1:9" ht="18" x14ac:dyDescent="0.25">
      <c r="A14" s="66" t="s">
        <v>266</v>
      </c>
      <c r="B14" s="66"/>
      <c r="C14" s="66"/>
      <c r="D14" s="68">
        <f>BS!C53</f>
        <v>5840850644.2799997</v>
      </c>
      <c r="E14" s="66"/>
      <c r="F14" s="66"/>
      <c r="G14" s="32"/>
      <c r="H14" s="38">
        <v>5663297242.21</v>
      </c>
      <c r="I14" s="38"/>
    </row>
    <row r="15" spans="1:9" ht="18.75" thickBot="1" x14ac:dyDescent="0.3">
      <c r="A15" s="66" t="s">
        <v>267</v>
      </c>
      <c r="B15" s="66"/>
      <c r="C15" s="66"/>
      <c r="D15" s="72">
        <f>(D13+D14)/2</f>
        <v>5752073943.2449999</v>
      </c>
      <c r="E15" s="66"/>
      <c r="F15" s="66"/>
      <c r="G15" s="32"/>
      <c r="H15" s="44">
        <f>(H13+H14)/2</f>
        <v>5537045041.3199997</v>
      </c>
      <c r="I15" s="38"/>
    </row>
    <row r="16" spans="1:9" ht="18.75" thickTop="1" x14ac:dyDescent="0.25">
      <c r="A16" s="66"/>
      <c r="B16" s="66"/>
      <c r="C16" s="66"/>
      <c r="D16" s="66"/>
      <c r="E16" s="66"/>
      <c r="F16" s="66"/>
      <c r="G16" s="32"/>
      <c r="H16" s="38"/>
      <c r="I16" s="38"/>
    </row>
    <row r="17" spans="1:9" ht="18.75" thickBot="1" x14ac:dyDescent="0.3">
      <c r="A17" s="66" t="s">
        <v>268</v>
      </c>
      <c r="B17" s="66"/>
      <c r="C17" s="66"/>
      <c r="D17" s="73" t="e">
        <f>D11/D15</f>
        <v>#REF!</v>
      </c>
      <c r="E17" s="66"/>
      <c r="F17" s="66"/>
      <c r="G17" s="32"/>
      <c r="H17" s="45">
        <f>H11/H15</f>
        <v>6.5564446272493193E-2</v>
      </c>
      <c r="I17" s="38"/>
    </row>
    <row r="18" spans="1:9" ht="18.75" thickTop="1" x14ac:dyDescent="0.25">
      <c r="A18" s="66"/>
      <c r="B18" s="66"/>
      <c r="C18" s="66"/>
      <c r="D18" s="66"/>
      <c r="E18" s="66"/>
      <c r="F18" s="66"/>
      <c r="G18" s="32"/>
      <c r="H18" s="38"/>
      <c r="I18" s="38"/>
    </row>
    <row r="19" spans="1:9" ht="18" x14ac:dyDescent="0.25">
      <c r="A19" s="66"/>
      <c r="B19" s="66"/>
      <c r="C19" s="66"/>
      <c r="D19" s="66"/>
      <c r="E19" s="66"/>
      <c r="F19" s="66"/>
      <c r="G19" s="32"/>
      <c r="H19" s="38"/>
      <c r="I19" s="38"/>
    </row>
    <row r="20" spans="1:9" s="46" customFormat="1" ht="18" x14ac:dyDescent="0.25">
      <c r="A20" s="70" t="s">
        <v>269</v>
      </c>
      <c r="B20" s="66"/>
      <c r="C20" s="66"/>
      <c r="D20" s="66"/>
      <c r="E20" s="66"/>
      <c r="F20" s="66"/>
      <c r="G20" s="32"/>
      <c r="H20" s="38"/>
      <c r="I20" s="38"/>
    </row>
    <row r="21" spans="1:9" s="46" customFormat="1" ht="30" x14ac:dyDescent="0.25">
      <c r="A21" s="74"/>
      <c r="B21" s="66"/>
      <c r="C21" s="66"/>
      <c r="D21" s="66"/>
      <c r="E21" s="66"/>
      <c r="F21" s="66"/>
      <c r="G21" s="32"/>
      <c r="H21" s="35" t="s">
        <v>258</v>
      </c>
      <c r="I21" s="47" t="s">
        <v>270</v>
      </c>
    </row>
    <row r="22" spans="1:9" s="46" customFormat="1" ht="18" x14ac:dyDescent="0.25">
      <c r="A22" s="66" t="s">
        <v>271</v>
      </c>
      <c r="B22" s="66"/>
      <c r="C22" s="66"/>
      <c r="D22" s="68">
        <f>BS!F44</f>
        <v>3222155977.0900002</v>
      </c>
      <c r="E22" s="66"/>
      <c r="F22" s="66"/>
      <c r="G22" s="32"/>
      <c r="H22" s="48">
        <v>3310748848.3700004</v>
      </c>
      <c r="I22" s="48">
        <f>H22/100000</f>
        <v>33107.488483700006</v>
      </c>
    </row>
    <row r="23" spans="1:9" s="46" customFormat="1" ht="18" x14ac:dyDescent="0.25">
      <c r="A23" s="66" t="s">
        <v>272</v>
      </c>
      <c r="B23" s="66"/>
      <c r="C23" s="66"/>
      <c r="D23" s="68"/>
      <c r="E23" s="66"/>
      <c r="F23" s="66"/>
      <c r="G23" s="32"/>
    </row>
    <row r="24" spans="1:9" s="46" customFormat="1" ht="18" x14ac:dyDescent="0.25">
      <c r="A24" s="66"/>
      <c r="B24" s="66" t="s">
        <v>273</v>
      </c>
      <c r="C24" s="66"/>
      <c r="D24" s="68">
        <f>2940714652</f>
        <v>2940714652</v>
      </c>
      <c r="E24" s="66"/>
      <c r="F24" s="66"/>
      <c r="G24" s="32"/>
      <c r="H24" s="48">
        <v>3031073342</v>
      </c>
      <c r="I24" s="48">
        <f>H24/100000</f>
        <v>30310.73342</v>
      </c>
    </row>
    <row r="25" spans="1:9" s="46" customFormat="1" ht="18.75" thickBot="1" x14ac:dyDescent="0.3">
      <c r="A25" s="66" t="s">
        <v>274</v>
      </c>
      <c r="B25" s="66"/>
      <c r="C25" s="66"/>
      <c r="D25" s="72">
        <f>D22-D24</f>
        <v>281441325.09000015</v>
      </c>
      <c r="E25" s="66"/>
      <c r="F25" s="69">
        <f>D25/100000</f>
        <v>2814.4132509000015</v>
      </c>
      <c r="G25" s="32"/>
      <c r="H25" s="49">
        <f>H22-H24</f>
        <v>279675506.37000036</v>
      </c>
      <c r="I25" s="50">
        <f>H25/100000</f>
        <v>2796.7550637000036</v>
      </c>
    </row>
    <row r="26" spans="1:9" s="46" customFormat="1" ht="18.75" thickTop="1" x14ac:dyDescent="0.25">
      <c r="A26" s="66"/>
      <c r="B26" s="66"/>
      <c r="C26" s="66"/>
      <c r="D26" s="66"/>
      <c r="E26" s="66"/>
      <c r="F26" s="66"/>
      <c r="G26" s="32"/>
      <c r="H26" s="38"/>
      <c r="I26" s="38"/>
    </row>
    <row r="27" spans="1:9" s="46" customFormat="1" ht="18" x14ac:dyDescent="0.25">
      <c r="A27" s="70" t="s">
        <v>275</v>
      </c>
      <c r="B27" s="66"/>
      <c r="C27" s="66"/>
      <c r="D27" s="66"/>
      <c r="E27" s="66"/>
      <c r="F27" s="66"/>
      <c r="G27" s="32"/>
      <c r="H27" s="38"/>
      <c r="I27" s="38"/>
    </row>
    <row r="28" spans="1:9" s="46" customFormat="1" ht="18" x14ac:dyDescent="0.25">
      <c r="A28" s="66" t="s">
        <v>276</v>
      </c>
      <c r="B28" s="66"/>
      <c r="C28" s="66"/>
      <c r="D28" s="75">
        <f>D25</f>
        <v>281441325.09000015</v>
      </c>
      <c r="E28" s="66"/>
      <c r="F28" s="66"/>
      <c r="G28" s="32"/>
      <c r="H28" s="38">
        <v>279675506</v>
      </c>
      <c r="I28" s="38">
        <f>I25</f>
        <v>2796.7550637000036</v>
      </c>
    </row>
    <row r="29" spans="1:9" s="46" customFormat="1" ht="18" x14ac:dyDescent="0.25">
      <c r="A29" s="66"/>
      <c r="B29" s="66"/>
      <c r="C29" s="66"/>
      <c r="D29" s="66"/>
      <c r="E29" s="66"/>
      <c r="F29" s="66"/>
      <c r="G29" s="32"/>
      <c r="H29" s="38"/>
      <c r="I29" s="38"/>
    </row>
    <row r="30" spans="1:9" s="46" customFormat="1" ht="18" x14ac:dyDescent="0.25">
      <c r="A30" s="66" t="s">
        <v>359</v>
      </c>
      <c r="B30" s="66"/>
      <c r="C30" s="66"/>
      <c r="D30" s="76" t="e">
        <f>#REF!</f>
        <v>#REF!</v>
      </c>
      <c r="E30" s="66"/>
      <c r="F30" s="66"/>
      <c r="G30" s="32"/>
      <c r="H30" s="38">
        <v>88114420</v>
      </c>
      <c r="I30" s="38">
        <f>H30/100000</f>
        <v>881.14419999999996</v>
      </c>
    </row>
    <row r="31" spans="1:9" s="46" customFormat="1" ht="18" x14ac:dyDescent="0.25">
      <c r="A31" s="66" t="s">
        <v>360</v>
      </c>
      <c r="B31" s="66"/>
      <c r="C31" s="66"/>
      <c r="D31" s="76"/>
      <c r="E31" s="66"/>
      <c r="F31" s="66"/>
      <c r="G31" s="32"/>
      <c r="H31" s="38">
        <v>0</v>
      </c>
      <c r="I31" s="38">
        <f>H31/100000</f>
        <v>0</v>
      </c>
    </row>
    <row r="32" spans="1:9" s="46" customFormat="1" ht="18" x14ac:dyDescent="0.25">
      <c r="A32" s="66" t="s">
        <v>361</v>
      </c>
      <c r="B32" s="66"/>
      <c r="C32" s="66"/>
      <c r="D32" s="76" t="e">
        <f>#REF!</f>
        <v>#REF!</v>
      </c>
      <c r="E32" s="66"/>
      <c r="F32" s="66"/>
      <c r="G32" s="32"/>
      <c r="H32" s="38">
        <v>15610</v>
      </c>
      <c r="I32" s="38">
        <f>H32/100000</f>
        <v>0.15609999999999999</v>
      </c>
    </row>
    <row r="33" spans="1:9" s="46" customFormat="1" ht="18" x14ac:dyDescent="0.25">
      <c r="A33" s="66" t="s">
        <v>362</v>
      </c>
      <c r="B33" s="66"/>
      <c r="C33" s="66"/>
      <c r="D33" s="76" t="e">
        <f>#REF!</f>
        <v>#REF!</v>
      </c>
      <c r="E33" s="66"/>
      <c r="F33" s="66"/>
      <c r="G33" s="32"/>
      <c r="H33" s="38">
        <v>4639880.67</v>
      </c>
      <c r="I33" s="38">
        <f>H33/100000</f>
        <v>46.398806700000002</v>
      </c>
    </row>
    <row r="34" spans="1:9" s="46" customFormat="1" ht="18" x14ac:dyDescent="0.25">
      <c r="A34" s="66" t="s">
        <v>363</v>
      </c>
      <c r="B34" s="66"/>
      <c r="C34" s="66"/>
      <c r="D34" s="76" t="e">
        <f>#REF!</f>
        <v>#REF!</v>
      </c>
      <c r="E34" s="66"/>
      <c r="F34" s="66"/>
      <c r="G34" s="32"/>
      <c r="H34" s="38">
        <v>742122</v>
      </c>
      <c r="I34" s="38">
        <f>H34/100000</f>
        <v>7.4212199999999999</v>
      </c>
    </row>
    <row r="35" spans="1:9" s="46" customFormat="1" ht="18.75" thickBot="1" x14ac:dyDescent="0.3">
      <c r="A35" s="66" t="s">
        <v>277</v>
      </c>
      <c r="B35" s="66"/>
      <c r="C35" s="66"/>
      <c r="D35" s="77" t="e">
        <f>D28-D30-D31-D32-D33-D34</f>
        <v>#REF!</v>
      </c>
      <c r="E35" s="66"/>
      <c r="F35" s="69" t="e">
        <f>D35/100000</f>
        <v>#REF!</v>
      </c>
      <c r="G35" s="32"/>
      <c r="H35" s="44">
        <f>H28-SUM(H30:H34)</f>
        <v>186163473.32999998</v>
      </c>
      <c r="I35" s="44">
        <f>I28-SUM(I30:I34)</f>
        <v>1861.6347370000035</v>
      </c>
    </row>
    <row r="36" spans="1:9" s="46" customFormat="1" ht="18.75" thickTop="1" x14ac:dyDescent="0.25">
      <c r="A36" s="66"/>
      <c r="B36" s="66"/>
      <c r="C36" s="66"/>
      <c r="D36" s="66"/>
      <c r="E36" s="66"/>
      <c r="F36" s="66"/>
      <c r="G36" s="32"/>
      <c r="H36" s="32"/>
      <c r="I36" s="32"/>
    </row>
    <row r="37" spans="1:9" ht="18" x14ac:dyDescent="0.25">
      <c r="A37" s="70" t="s">
        <v>278</v>
      </c>
      <c r="B37" s="66"/>
      <c r="C37" s="66"/>
      <c r="D37" s="66"/>
      <c r="E37" s="66"/>
      <c r="F37" s="66"/>
      <c r="G37" s="32"/>
      <c r="H37" s="32"/>
      <c r="I37" s="32"/>
    </row>
    <row r="38" spans="1:9" s="51" customFormat="1" ht="18" x14ac:dyDescent="0.25">
      <c r="A38" s="78" t="s">
        <v>279</v>
      </c>
      <c r="B38" s="66"/>
      <c r="C38" s="66"/>
      <c r="D38" s="66"/>
      <c r="E38" s="66"/>
      <c r="F38" s="66"/>
      <c r="G38" s="32"/>
      <c r="H38" s="32"/>
      <c r="I38" s="32"/>
    </row>
    <row r="39" spans="1:9" s="51" customFormat="1" ht="18" x14ac:dyDescent="0.25">
      <c r="A39" s="66" t="s">
        <v>353</v>
      </c>
      <c r="B39" s="66"/>
      <c r="C39" s="66"/>
      <c r="D39" s="66"/>
      <c r="E39" s="66"/>
      <c r="F39" s="66"/>
      <c r="G39" s="32"/>
      <c r="H39" s="32"/>
      <c r="I39" s="32"/>
    </row>
    <row r="40" spans="1:9" s="51" customFormat="1" ht="18" x14ac:dyDescent="0.25">
      <c r="A40" s="66"/>
      <c r="B40" s="66"/>
      <c r="C40" s="66"/>
      <c r="D40" s="66"/>
      <c r="E40" s="66"/>
      <c r="F40" s="66"/>
      <c r="G40" s="32"/>
      <c r="H40" s="32"/>
      <c r="I40" s="32"/>
    </row>
    <row r="41" spans="1:9" s="51" customFormat="1" ht="18" x14ac:dyDescent="0.25">
      <c r="A41" s="66" t="s">
        <v>280</v>
      </c>
      <c r="B41" s="66"/>
      <c r="C41" s="66"/>
      <c r="D41" s="76" t="e">
        <f>#REF!</f>
        <v>#REF!</v>
      </c>
      <c r="E41" s="66"/>
      <c r="F41" s="66"/>
      <c r="G41" s="32"/>
      <c r="H41" s="37">
        <f>'[2]P&amp;L_Income'!F6+52480</f>
        <v>525973384.42000002</v>
      </c>
      <c r="I41" s="32"/>
    </row>
    <row r="42" spans="1:9" s="51" customFormat="1" ht="18" x14ac:dyDescent="0.25">
      <c r="A42" s="66" t="s">
        <v>281</v>
      </c>
      <c r="B42" s="66"/>
      <c r="C42" s="66"/>
      <c r="D42" s="66">
        <f>D48</f>
        <v>6814443069.71</v>
      </c>
      <c r="E42" s="66"/>
      <c r="F42" s="66"/>
      <c r="G42" s="32"/>
      <c r="H42" s="37">
        <f>H48</f>
        <v>6542932786.210001</v>
      </c>
      <c r="I42" s="32"/>
    </row>
    <row r="43" spans="1:9" s="51" customFormat="1" ht="18.75" thickBot="1" x14ac:dyDescent="0.3">
      <c r="A43" s="66" t="s">
        <v>282</v>
      </c>
      <c r="B43" s="66"/>
      <c r="C43" s="66"/>
      <c r="D43" s="73" t="e">
        <f>D41/D42</f>
        <v>#REF!</v>
      </c>
      <c r="E43" s="66"/>
      <c r="F43" s="66"/>
      <c r="G43" s="32"/>
      <c r="H43" s="52">
        <f>H41/H42</f>
        <v>8.0388015834206739E-2</v>
      </c>
      <c r="I43" s="32"/>
    </row>
    <row r="44" spans="1:9" s="51" customFormat="1" ht="18.75" thickTop="1" x14ac:dyDescent="0.25">
      <c r="A44" s="67" t="s">
        <v>283</v>
      </c>
      <c r="B44" s="66"/>
      <c r="C44" s="66"/>
      <c r="D44" s="66"/>
      <c r="E44" s="66"/>
      <c r="F44" s="66"/>
      <c r="G44" s="32"/>
      <c r="H44" s="32"/>
      <c r="I44" s="32"/>
    </row>
    <row r="45" spans="1:9" s="51" customFormat="1" ht="18" x14ac:dyDescent="0.25">
      <c r="A45" s="66" t="s">
        <v>284</v>
      </c>
      <c r="B45" s="66"/>
      <c r="C45" s="66"/>
      <c r="D45" s="68">
        <f>BS!F105</f>
        <v>6916290337.71</v>
      </c>
      <c r="E45" s="66"/>
      <c r="F45" s="66"/>
      <c r="G45" s="32"/>
      <c r="H45" s="40">
        <f>[2]Asset!H47</f>
        <v>6625341546.1500006</v>
      </c>
      <c r="I45" s="32"/>
    </row>
    <row r="46" spans="1:9" s="51" customFormat="1" ht="18" x14ac:dyDescent="0.25">
      <c r="A46" s="66" t="s">
        <v>364</v>
      </c>
      <c r="B46" s="66"/>
      <c r="C46" s="66"/>
      <c r="D46" s="68">
        <f>BS!C90</f>
        <v>101847268</v>
      </c>
      <c r="E46" s="66"/>
      <c r="F46" s="66"/>
      <c r="G46" s="32"/>
      <c r="H46" s="38">
        <f>[2]Liabilities!I56</f>
        <v>82408759.939999998</v>
      </c>
      <c r="I46" s="32"/>
    </row>
    <row r="47" spans="1:9" s="51" customFormat="1" ht="18" x14ac:dyDescent="0.25">
      <c r="A47" s="66" t="s">
        <v>365</v>
      </c>
      <c r="B47" s="66"/>
      <c r="C47" s="66"/>
      <c r="D47" s="68"/>
      <c r="E47" s="66"/>
      <c r="F47" s="66"/>
      <c r="G47" s="32"/>
      <c r="H47" s="38">
        <v>0</v>
      </c>
      <c r="I47" s="32"/>
    </row>
    <row r="48" spans="1:9" s="51" customFormat="1" ht="18.75" thickBot="1" x14ac:dyDescent="0.3">
      <c r="A48" s="66"/>
      <c r="B48" s="66"/>
      <c r="C48" s="66"/>
      <c r="D48" s="72">
        <f>D45-D46-D47</f>
        <v>6814443069.71</v>
      </c>
      <c r="E48" s="66"/>
      <c r="F48" s="69">
        <f>D48/100000</f>
        <v>68144.430697100004</v>
      </c>
      <c r="G48" s="32"/>
      <c r="H48" s="43">
        <f>H45-H46-H47</f>
        <v>6542932786.210001</v>
      </c>
      <c r="I48" s="32"/>
    </row>
    <row r="49" spans="1:9" ht="18.75" thickTop="1" x14ac:dyDescent="0.25">
      <c r="A49" s="66"/>
      <c r="B49" s="66"/>
      <c r="C49" s="66"/>
      <c r="D49" s="66"/>
      <c r="E49" s="66"/>
      <c r="F49" s="66"/>
      <c r="G49" s="32"/>
      <c r="H49" s="37"/>
      <c r="I49" s="32"/>
    </row>
    <row r="50" spans="1:9" s="53" customFormat="1" ht="18" x14ac:dyDescent="0.25">
      <c r="A50" s="78" t="s">
        <v>285</v>
      </c>
      <c r="B50" s="66"/>
      <c r="C50" s="66"/>
      <c r="D50" s="66"/>
      <c r="E50" s="66"/>
      <c r="F50" s="66"/>
      <c r="G50" s="32"/>
      <c r="H50" s="32"/>
      <c r="I50" s="32"/>
    </row>
    <row r="51" spans="1:9" s="53" customFormat="1" ht="18" x14ac:dyDescent="0.25">
      <c r="A51" s="66" t="s">
        <v>286</v>
      </c>
      <c r="B51" s="66"/>
      <c r="C51" s="66"/>
      <c r="D51" s="66"/>
      <c r="E51" s="66"/>
      <c r="F51" s="66"/>
      <c r="G51" s="32"/>
      <c r="H51" s="32"/>
      <c r="I51" s="32"/>
    </row>
    <row r="52" spans="1:9" s="53" customFormat="1" ht="18" x14ac:dyDescent="0.25">
      <c r="A52" s="66"/>
      <c r="B52" s="66"/>
      <c r="C52" s="66"/>
      <c r="D52" s="66"/>
      <c r="E52" s="66"/>
      <c r="F52" s="66"/>
      <c r="G52" s="32"/>
      <c r="H52" s="32"/>
      <c r="I52" s="32"/>
    </row>
    <row r="53" spans="1:9" s="53" customFormat="1" ht="18" x14ac:dyDescent="0.25">
      <c r="A53" s="66" t="s">
        <v>287</v>
      </c>
      <c r="B53" s="66"/>
      <c r="C53" s="66"/>
      <c r="D53" s="68" t="e">
        <f>#REF!</f>
        <v>#REF!</v>
      </c>
      <c r="E53" s="66"/>
      <c r="F53" s="66"/>
      <c r="G53" s="32"/>
      <c r="H53" s="37">
        <v>2038913.79</v>
      </c>
      <c r="I53" s="32"/>
    </row>
    <row r="54" spans="1:9" s="53" customFormat="1" ht="18" x14ac:dyDescent="0.25">
      <c r="A54" s="66" t="s">
        <v>288</v>
      </c>
      <c r="B54" s="66"/>
      <c r="C54" s="66"/>
      <c r="D54" s="68" t="e">
        <f>#REF!</f>
        <v>#REF!</v>
      </c>
      <c r="E54" s="66"/>
      <c r="F54" s="66"/>
      <c r="G54" s="32"/>
      <c r="H54" s="37">
        <v>68375179.239999995</v>
      </c>
      <c r="I54" s="32"/>
    </row>
    <row r="55" spans="1:9" s="53" customFormat="1" ht="18.75" thickBot="1" x14ac:dyDescent="0.3">
      <c r="A55" s="66" t="s">
        <v>289</v>
      </c>
      <c r="B55" s="66"/>
      <c r="C55" s="66"/>
      <c r="D55" s="72" t="e">
        <f>D53+D54</f>
        <v>#REF!</v>
      </c>
      <c r="E55" s="66"/>
      <c r="F55" s="69" t="e">
        <f>D55/100000</f>
        <v>#REF!</v>
      </c>
      <c r="G55" s="32"/>
      <c r="H55" s="43">
        <f>H53+H54</f>
        <v>70414093.030000001</v>
      </c>
      <c r="I55" s="32"/>
    </row>
    <row r="56" spans="1:9" s="53" customFormat="1" ht="18.75" thickTop="1" x14ac:dyDescent="0.25">
      <c r="A56" s="66" t="s">
        <v>290</v>
      </c>
      <c r="B56" s="66"/>
      <c r="C56" s="66"/>
      <c r="D56" s="68">
        <f>D48</f>
        <v>6814443069.71</v>
      </c>
      <c r="E56" s="66"/>
      <c r="F56" s="66"/>
      <c r="G56" s="32"/>
      <c r="H56" s="37">
        <f>H48</f>
        <v>6542932786.210001</v>
      </c>
      <c r="I56" s="32"/>
    </row>
    <row r="57" spans="1:9" s="53" customFormat="1" ht="18.75" thickBot="1" x14ac:dyDescent="0.3">
      <c r="A57" s="66" t="s">
        <v>291</v>
      </c>
      <c r="B57" s="66"/>
      <c r="C57" s="66"/>
      <c r="D57" s="73" t="e">
        <f>D55/D56</f>
        <v>#REF!</v>
      </c>
      <c r="E57" s="66"/>
      <c r="F57" s="66"/>
      <c r="G57" s="32"/>
      <c r="H57" s="52">
        <f>H55/H56</f>
        <v>1.0761854863984843E-2</v>
      </c>
      <c r="I57" s="32"/>
    </row>
    <row r="58" spans="1:9" ht="18.75" thickTop="1" x14ac:dyDescent="0.25">
      <c r="A58" s="66"/>
      <c r="B58" s="66"/>
      <c r="C58" s="66"/>
      <c r="D58" s="66"/>
      <c r="E58" s="66"/>
      <c r="F58" s="66"/>
      <c r="G58" s="32"/>
      <c r="H58" s="32"/>
      <c r="I58" s="32"/>
    </row>
    <row r="59" spans="1:9" s="55" customFormat="1" ht="18" x14ac:dyDescent="0.25">
      <c r="A59" s="78" t="s">
        <v>292</v>
      </c>
      <c r="B59" s="66"/>
      <c r="C59" s="66"/>
      <c r="D59" s="66"/>
      <c r="E59" s="66"/>
      <c r="F59" s="66"/>
      <c r="G59" s="32"/>
      <c r="H59" s="32"/>
      <c r="I59" s="32"/>
    </row>
    <row r="60" spans="1:9" s="55" customFormat="1" ht="18" x14ac:dyDescent="0.25">
      <c r="A60" s="66" t="s">
        <v>293</v>
      </c>
      <c r="B60" s="66"/>
      <c r="C60" s="66"/>
      <c r="D60" s="66"/>
      <c r="E60" s="66"/>
      <c r="F60" s="66"/>
      <c r="G60" s="32"/>
      <c r="H60" s="32"/>
      <c r="I60" s="32"/>
    </row>
    <row r="61" spans="1:9" s="55" customFormat="1" ht="18" x14ac:dyDescent="0.25">
      <c r="A61" s="66"/>
      <c r="B61" s="66"/>
      <c r="C61" s="66"/>
      <c r="D61" s="66"/>
      <c r="E61" s="66"/>
      <c r="F61" s="66"/>
      <c r="G61" s="32"/>
      <c r="H61" s="32"/>
      <c r="I61" s="32"/>
    </row>
    <row r="62" spans="1:9" s="55" customFormat="1" ht="18" x14ac:dyDescent="0.25">
      <c r="A62" s="66" t="s">
        <v>294</v>
      </c>
      <c r="B62" s="66"/>
      <c r="C62" s="66"/>
      <c r="D62" s="66"/>
      <c r="E62" s="76" t="e">
        <f>E101</f>
        <v>#REF!</v>
      </c>
      <c r="F62" s="66"/>
      <c r="G62" s="32"/>
      <c r="H62" s="37">
        <f>H101</f>
        <v>75388400.679999948</v>
      </c>
      <c r="I62" s="32"/>
    </row>
    <row r="63" spans="1:9" s="55" customFormat="1" ht="18" x14ac:dyDescent="0.25">
      <c r="A63" s="66" t="s">
        <v>295</v>
      </c>
      <c r="B63" s="66"/>
      <c r="C63" s="66"/>
      <c r="D63" s="66"/>
      <c r="E63" s="75">
        <f>D56</f>
        <v>6814443069.71</v>
      </c>
      <c r="F63" s="66"/>
      <c r="G63" s="32"/>
      <c r="H63" s="37">
        <f>H48</f>
        <v>6542932786.210001</v>
      </c>
      <c r="I63" s="32"/>
    </row>
    <row r="64" spans="1:9" s="55" customFormat="1" ht="18.75" thickBot="1" x14ac:dyDescent="0.3">
      <c r="A64" s="66" t="s">
        <v>296</v>
      </c>
      <c r="B64" s="66"/>
      <c r="C64" s="66"/>
      <c r="D64" s="66"/>
      <c r="E64" s="79" t="e">
        <f>E62/E63</f>
        <v>#REF!</v>
      </c>
      <c r="F64" s="66"/>
      <c r="G64" s="32"/>
      <c r="H64" s="56">
        <f>(H62/H63)</f>
        <v>1.1522111435851802E-2</v>
      </c>
      <c r="I64" s="32"/>
    </row>
    <row r="65" spans="1:9" s="55" customFormat="1" ht="18.75" thickTop="1" x14ac:dyDescent="0.25">
      <c r="A65" s="66"/>
      <c r="B65" s="66"/>
      <c r="C65" s="66"/>
      <c r="D65" s="66"/>
      <c r="E65" s="66"/>
      <c r="F65" s="66"/>
      <c r="G65" s="32"/>
      <c r="H65" s="32"/>
      <c r="I65" s="32"/>
    </row>
    <row r="66" spans="1:9" s="55" customFormat="1" ht="18" x14ac:dyDescent="0.25">
      <c r="A66" s="74" t="s">
        <v>297</v>
      </c>
      <c r="B66" s="66"/>
      <c r="C66" s="66"/>
      <c r="D66" s="66"/>
      <c r="E66" s="66"/>
      <c r="F66" s="66"/>
      <c r="G66" s="32"/>
      <c r="H66" s="32"/>
      <c r="I66" s="32"/>
    </row>
    <row r="67" spans="1:9" s="55" customFormat="1" ht="18" x14ac:dyDescent="0.25">
      <c r="A67" s="66" t="s">
        <v>298</v>
      </c>
      <c r="B67" s="66"/>
      <c r="C67" s="66"/>
      <c r="D67" s="76">
        <f>PL!F17</f>
        <v>569119944.13999999</v>
      </c>
      <c r="E67" s="66"/>
      <c r="F67" s="66"/>
      <c r="G67" s="37">
        <f>'[2]P&amp;L_Income'!F12</f>
        <v>596334997.45000005</v>
      </c>
      <c r="I67" s="32"/>
    </row>
    <row r="68" spans="1:9" s="55" customFormat="1" ht="18.75" thickBot="1" x14ac:dyDescent="0.3">
      <c r="A68" s="66"/>
      <c r="B68" s="66" t="s">
        <v>299</v>
      </c>
      <c r="C68" s="66"/>
      <c r="D68" s="66"/>
      <c r="E68" s="76">
        <f>SUM(D67:D68)</f>
        <v>569119944.13999999</v>
      </c>
      <c r="F68" s="66"/>
      <c r="G68" s="39">
        <v>55981946.210000001</v>
      </c>
      <c r="H68" s="49">
        <f>G67-G68</f>
        <v>540353051.24000001</v>
      </c>
      <c r="I68" s="32"/>
    </row>
    <row r="69" spans="1:9" s="55" customFormat="1" ht="18.75" thickTop="1" x14ac:dyDescent="0.25">
      <c r="A69" s="66"/>
      <c r="B69" s="66"/>
      <c r="C69" s="66"/>
      <c r="D69" s="66"/>
      <c r="E69" s="66"/>
      <c r="F69" s="66"/>
      <c r="G69" s="32"/>
      <c r="H69" s="32"/>
      <c r="I69" s="32"/>
    </row>
    <row r="70" spans="1:9" s="55" customFormat="1" ht="18" x14ac:dyDescent="0.25">
      <c r="A70" s="66" t="s">
        <v>300</v>
      </c>
      <c r="B70" s="66"/>
      <c r="C70" s="66"/>
      <c r="D70" s="66"/>
      <c r="E70" s="66"/>
      <c r="F70" s="66"/>
      <c r="G70" s="32"/>
      <c r="H70" s="32"/>
      <c r="I70" s="32"/>
    </row>
    <row r="71" spans="1:9" s="55" customFormat="1" ht="18" x14ac:dyDescent="0.25">
      <c r="A71" s="66"/>
      <c r="B71" s="80" t="s">
        <v>301</v>
      </c>
      <c r="C71" s="81"/>
      <c r="D71" s="82" t="e">
        <f>'Notes working'!D11</f>
        <v>#REF!</v>
      </c>
      <c r="E71" s="81"/>
      <c r="F71" s="81"/>
      <c r="G71" s="37">
        <v>363033292.12</v>
      </c>
      <c r="H71" s="32"/>
      <c r="I71" s="32"/>
    </row>
    <row r="72" spans="1:9" s="55" customFormat="1" ht="18" x14ac:dyDescent="0.25">
      <c r="A72" s="66"/>
      <c r="B72" s="80" t="s">
        <v>149</v>
      </c>
      <c r="C72" s="81"/>
      <c r="D72" s="82" t="e">
        <f>#REF!</f>
        <v>#REF!</v>
      </c>
      <c r="E72" s="81"/>
      <c r="F72" s="81"/>
      <c r="G72" s="37">
        <v>70330868.859999999</v>
      </c>
      <c r="H72" s="32"/>
      <c r="I72" s="32"/>
    </row>
    <row r="73" spans="1:9" s="55" customFormat="1" ht="18" x14ac:dyDescent="0.25">
      <c r="A73" s="66"/>
      <c r="B73" s="80" t="s">
        <v>302</v>
      </c>
      <c r="C73" s="81"/>
      <c r="D73" s="82" t="e">
        <f>#REF!</f>
        <v>#REF!</v>
      </c>
      <c r="E73" s="81"/>
      <c r="F73" s="81"/>
      <c r="G73" s="37">
        <v>465857</v>
      </c>
      <c r="H73" s="32"/>
      <c r="I73" s="32"/>
    </row>
    <row r="74" spans="1:9" s="55" customFormat="1" ht="18" x14ac:dyDescent="0.25">
      <c r="A74" s="66"/>
      <c r="B74" s="80" t="s">
        <v>153</v>
      </c>
      <c r="C74" s="81"/>
      <c r="D74" s="82" t="e">
        <f>#REF!</f>
        <v>#REF!</v>
      </c>
      <c r="E74" s="81"/>
      <c r="F74" s="81"/>
      <c r="G74" s="37">
        <v>12057374.18</v>
      </c>
      <c r="H74" s="32"/>
      <c r="I74" s="32"/>
    </row>
    <row r="75" spans="1:9" s="55" customFormat="1" ht="18" x14ac:dyDescent="0.25">
      <c r="A75" s="66"/>
      <c r="B75" s="80" t="s">
        <v>303</v>
      </c>
      <c r="C75" s="81"/>
      <c r="D75" s="82" t="e">
        <f>#REF!</f>
        <v>#REF!</v>
      </c>
      <c r="E75" s="81"/>
      <c r="F75" s="81"/>
      <c r="G75" s="37">
        <v>456229.5</v>
      </c>
      <c r="H75" s="32"/>
      <c r="I75" s="32"/>
    </row>
    <row r="76" spans="1:9" s="55" customFormat="1" ht="18" x14ac:dyDescent="0.25">
      <c r="A76" s="66"/>
      <c r="B76" s="80" t="s">
        <v>157</v>
      </c>
      <c r="C76" s="81"/>
      <c r="D76" s="82" t="e">
        <f>#REF!</f>
        <v>#REF!</v>
      </c>
      <c r="E76" s="81"/>
      <c r="F76" s="81"/>
      <c r="G76" s="37">
        <v>1265062</v>
      </c>
      <c r="H76" s="32"/>
      <c r="I76" s="32"/>
    </row>
    <row r="77" spans="1:9" s="55" customFormat="1" ht="18" x14ac:dyDescent="0.25">
      <c r="A77" s="66"/>
      <c r="B77" s="80" t="s">
        <v>158</v>
      </c>
      <c r="C77" s="81"/>
      <c r="D77" s="82" t="e">
        <f>#REF!</f>
        <v>#REF!</v>
      </c>
      <c r="E77" s="81"/>
      <c r="F77" s="81"/>
      <c r="G77" s="37">
        <v>3324585.5</v>
      </c>
      <c r="H77" s="32"/>
      <c r="I77" s="32"/>
    </row>
    <row r="78" spans="1:9" s="55" customFormat="1" ht="18" x14ac:dyDescent="0.25">
      <c r="A78" s="66"/>
      <c r="B78" s="80" t="s">
        <v>304</v>
      </c>
      <c r="C78" s="81"/>
      <c r="D78" s="82" t="e">
        <f>#REF!</f>
        <v>#REF!</v>
      </c>
      <c r="E78" s="81"/>
      <c r="F78" s="81"/>
      <c r="G78" s="37">
        <v>2151579.56</v>
      </c>
      <c r="H78" s="32"/>
      <c r="I78" s="32"/>
    </row>
    <row r="79" spans="1:9" s="55" customFormat="1" ht="18" x14ac:dyDescent="0.25">
      <c r="A79" s="66"/>
      <c r="B79" s="67" t="s">
        <v>305</v>
      </c>
      <c r="C79" s="81"/>
      <c r="D79" s="81"/>
      <c r="E79" s="81"/>
      <c r="F79" s="81"/>
      <c r="G79" s="37"/>
      <c r="H79" s="32"/>
      <c r="I79" s="32"/>
    </row>
    <row r="80" spans="1:9" s="55" customFormat="1" ht="16.5" customHeight="1" x14ac:dyDescent="0.25">
      <c r="A80" s="66"/>
      <c r="B80" s="222" t="s">
        <v>133</v>
      </c>
      <c r="C80" s="222"/>
      <c r="D80" s="83" t="e">
        <f>#REF!</f>
        <v>#REF!</v>
      </c>
      <c r="E80" s="84"/>
      <c r="F80" s="84"/>
      <c r="G80" s="37">
        <v>380206</v>
      </c>
      <c r="H80" s="32"/>
      <c r="I80" s="32"/>
    </row>
    <row r="81" spans="1:9" s="55" customFormat="1" ht="16.5" customHeight="1" x14ac:dyDescent="0.25">
      <c r="A81" s="66"/>
      <c r="B81" s="222" t="s">
        <v>185</v>
      </c>
      <c r="C81" s="222"/>
      <c r="D81" s="83" t="e">
        <f>#REF!</f>
        <v>#REF!</v>
      </c>
      <c r="E81" s="84"/>
      <c r="F81" s="84"/>
      <c r="G81" s="37">
        <v>3127152.62</v>
      </c>
      <c r="H81" s="32"/>
      <c r="I81" s="32"/>
    </row>
    <row r="82" spans="1:9" s="55" customFormat="1" ht="18" x14ac:dyDescent="0.25">
      <c r="A82" s="66"/>
      <c r="B82" s="80" t="s">
        <v>134</v>
      </c>
      <c r="C82" s="66"/>
      <c r="D82" s="76" t="e">
        <f>#REF!</f>
        <v>#REF!</v>
      </c>
      <c r="E82" s="66"/>
      <c r="F82" s="66"/>
      <c r="G82" s="37">
        <v>269346.65999999997</v>
      </c>
      <c r="H82" s="32"/>
      <c r="I82" s="32"/>
    </row>
    <row r="83" spans="1:9" s="55" customFormat="1" ht="18" x14ac:dyDescent="0.25">
      <c r="A83" s="66"/>
      <c r="B83" s="80" t="s">
        <v>135</v>
      </c>
      <c r="C83" s="66"/>
      <c r="D83" s="76" t="e">
        <f>#REF!</f>
        <v>#REF!</v>
      </c>
      <c r="E83" s="66"/>
      <c r="F83" s="66"/>
      <c r="G83" s="37">
        <v>76913</v>
      </c>
      <c r="H83" s="32"/>
      <c r="I83" s="32"/>
    </row>
    <row r="84" spans="1:9" s="55" customFormat="1" ht="18" x14ac:dyDescent="0.25">
      <c r="A84" s="66"/>
      <c r="B84" s="80" t="s">
        <v>186</v>
      </c>
      <c r="C84" s="66"/>
      <c r="D84" s="76" t="e">
        <f>#REF!</f>
        <v>#REF!</v>
      </c>
      <c r="E84" s="66"/>
      <c r="F84" s="66"/>
      <c r="G84" s="37">
        <v>42796</v>
      </c>
      <c r="H84" s="32"/>
      <c r="I84" s="32"/>
    </row>
    <row r="85" spans="1:9" s="55" customFormat="1" ht="18" x14ac:dyDescent="0.25">
      <c r="A85" s="66"/>
      <c r="B85" s="80" t="s">
        <v>136</v>
      </c>
      <c r="C85" s="66"/>
      <c r="D85" s="76" t="e">
        <f>#REF!</f>
        <v>#REF!</v>
      </c>
      <c r="E85" s="66"/>
      <c r="F85" s="66"/>
      <c r="G85" s="7">
        <v>53840</v>
      </c>
      <c r="H85" s="32"/>
      <c r="I85" s="32"/>
    </row>
    <row r="86" spans="1:9" s="55" customFormat="1" ht="18" x14ac:dyDescent="0.25">
      <c r="A86" s="66"/>
      <c r="B86" s="80" t="s">
        <v>187</v>
      </c>
      <c r="C86" s="66"/>
      <c r="D86" s="76" t="e">
        <f>#REF!</f>
        <v>#REF!</v>
      </c>
      <c r="E86" s="66"/>
      <c r="F86" s="66"/>
      <c r="G86" s="7">
        <v>1385397</v>
      </c>
      <c r="H86" s="32"/>
      <c r="I86" s="32"/>
    </row>
    <row r="87" spans="1:9" s="55" customFormat="1" ht="18" x14ac:dyDescent="0.25">
      <c r="A87" s="66"/>
      <c r="B87" s="80" t="s">
        <v>137</v>
      </c>
      <c r="C87" s="66"/>
      <c r="D87" s="76" t="e">
        <f>#REF!</f>
        <v>#REF!</v>
      </c>
      <c r="E87" s="66"/>
      <c r="F87" s="66"/>
      <c r="G87" s="7">
        <v>2257545</v>
      </c>
      <c r="H87" s="32"/>
      <c r="I87" s="32"/>
    </row>
    <row r="88" spans="1:9" s="55" customFormat="1" ht="18" x14ac:dyDescent="0.25">
      <c r="A88" s="66"/>
      <c r="B88" s="80" t="s">
        <v>188</v>
      </c>
      <c r="C88" s="66"/>
      <c r="D88" s="76" t="e">
        <f>#REF!</f>
        <v>#REF!</v>
      </c>
      <c r="E88" s="66"/>
      <c r="F88" s="66"/>
      <c r="G88" s="7">
        <v>170481</v>
      </c>
      <c r="H88" s="32"/>
      <c r="I88" s="32"/>
    </row>
    <row r="89" spans="1:9" s="55" customFormat="1" ht="18" x14ac:dyDescent="0.25">
      <c r="A89" s="66"/>
      <c r="B89" s="80" t="s">
        <v>189</v>
      </c>
      <c r="C89" s="66"/>
      <c r="D89" s="76" t="e">
        <f>#REF!</f>
        <v>#REF!</v>
      </c>
      <c r="E89" s="66"/>
      <c r="F89" s="66"/>
      <c r="G89" s="7">
        <v>229300</v>
      </c>
      <c r="H89" s="32"/>
      <c r="I89" s="32"/>
    </row>
    <row r="90" spans="1:9" s="55" customFormat="1" ht="17.25" customHeight="1" x14ac:dyDescent="0.25">
      <c r="A90" s="66"/>
      <c r="B90" s="80" t="s">
        <v>138</v>
      </c>
      <c r="C90" s="66"/>
      <c r="D90" s="76" t="e">
        <f>#REF!</f>
        <v>#REF!</v>
      </c>
      <c r="E90" s="66"/>
      <c r="F90" s="66"/>
      <c r="G90" s="7">
        <v>1105946</v>
      </c>
      <c r="H90" s="32"/>
      <c r="I90" s="32"/>
    </row>
    <row r="91" spans="1:9" s="55" customFormat="1" ht="17.25" customHeight="1" x14ac:dyDescent="0.25">
      <c r="A91" s="66"/>
      <c r="B91" s="80" t="s">
        <v>139</v>
      </c>
      <c r="C91" s="66"/>
      <c r="D91" s="76" t="e">
        <f>#REF!</f>
        <v>#REF!</v>
      </c>
      <c r="E91" s="66"/>
      <c r="F91" s="66"/>
      <c r="G91" s="7">
        <v>1000000</v>
      </c>
      <c r="H91" s="32"/>
      <c r="I91" s="32"/>
    </row>
    <row r="92" spans="1:9" s="55" customFormat="1" ht="17.25" customHeight="1" x14ac:dyDescent="0.25">
      <c r="A92" s="66"/>
      <c r="B92" s="80" t="s">
        <v>190</v>
      </c>
      <c r="C92" s="66"/>
      <c r="D92" s="76" t="e">
        <f>#REF!</f>
        <v>#REF!</v>
      </c>
      <c r="E92" s="66"/>
      <c r="F92" s="66"/>
      <c r="G92" s="7">
        <v>133750</v>
      </c>
      <c r="H92" s="32"/>
      <c r="I92" s="32"/>
    </row>
    <row r="93" spans="1:9" s="55" customFormat="1" ht="18" x14ac:dyDescent="0.25">
      <c r="A93" s="66"/>
      <c r="B93" s="80" t="s">
        <v>191</v>
      </c>
      <c r="C93" s="66"/>
      <c r="D93" s="76" t="e">
        <f>#REF!</f>
        <v>#REF!</v>
      </c>
      <c r="E93" s="66"/>
      <c r="F93" s="66"/>
      <c r="G93" s="7">
        <v>71114</v>
      </c>
      <c r="H93" s="32"/>
      <c r="I93" s="32"/>
    </row>
    <row r="94" spans="1:9" s="55" customFormat="1" ht="18" x14ac:dyDescent="0.25">
      <c r="A94" s="66"/>
      <c r="B94" s="80" t="s">
        <v>140</v>
      </c>
      <c r="C94" s="66"/>
      <c r="D94" s="76" t="e">
        <f>#REF!</f>
        <v>#REF!</v>
      </c>
      <c r="E94" s="66"/>
      <c r="F94" s="66"/>
      <c r="G94" s="7">
        <v>114854</v>
      </c>
      <c r="H94" s="32"/>
      <c r="I94" s="32"/>
    </row>
    <row r="95" spans="1:9" s="55" customFormat="1" ht="18" x14ac:dyDescent="0.25">
      <c r="A95" s="66"/>
      <c r="B95" s="80" t="s">
        <v>141</v>
      </c>
      <c r="C95" s="66"/>
      <c r="D95" s="76" t="e">
        <f>#REF!</f>
        <v>#REF!</v>
      </c>
      <c r="E95" s="66"/>
      <c r="F95" s="66"/>
      <c r="G95" s="7">
        <v>20642</v>
      </c>
      <c r="H95" s="32"/>
      <c r="I95" s="32"/>
    </row>
    <row r="96" spans="1:9" s="55" customFormat="1" ht="18" x14ac:dyDescent="0.25">
      <c r="A96" s="66"/>
      <c r="B96" s="80" t="s">
        <v>184</v>
      </c>
      <c r="C96" s="66"/>
      <c r="D96" s="76" t="e">
        <f>#REF!</f>
        <v>#REF!</v>
      </c>
      <c r="E96" s="66"/>
      <c r="F96" s="66"/>
      <c r="G96" s="7">
        <v>378024.8</v>
      </c>
      <c r="H96" s="32"/>
      <c r="I96" s="32"/>
    </row>
    <row r="97" spans="1:9" s="55" customFormat="1" ht="18" x14ac:dyDescent="0.25">
      <c r="A97" s="66"/>
      <c r="B97" s="80" t="s">
        <v>142</v>
      </c>
      <c r="C97" s="66"/>
      <c r="D97" s="76" t="e">
        <f>#REF!</f>
        <v>#REF!</v>
      </c>
      <c r="E97" s="66"/>
      <c r="F97" s="66"/>
      <c r="G97" s="7">
        <v>674</v>
      </c>
      <c r="H97" s="32"/>
      <c r="I97" s="32"/>
    </row>
    <row r="98" spans="1:9" s="55" customFormat="1" ht="18" x14ac:dyDescent="0.25">
      <c r="A98" s="66"/>
      <c r="B98" s="80" t="s">
        <v>143</v>
      </c>
      <c r="C98" s="66"/>
      <c r="D98" s="76" t="e">
        <f>#REF!</f>
        <v>#REF!</v>
      </c>
      <c r="E98" s="66"/>
      <c r="F98" s="66"/>
      <c r="G98" s="9">
        <v>100</v>
      </c>
      <c r="H98" s="32"/>
      <c r="I98" s="32"/>
    </row>
    <row r="99" spans="1:9" s="55" customFormat="1" ht="18" x14ac:dyDescent="0.25">
      <c r="A99" s="66"/>
      <c r="B99" s="80" t="s">
        <v>144</v>
      </c>
      <c r="C99" s="66"/>
      <c r="D99" s="76" t="e">
        <f>#REF!</f>
        <v>#REF!</v>
      </c>
      <c r="E99" s="66"/>
      <c r="F99" s="66"/>
      <c r="G99" s="7">
        <v>1061719.76</v>
      </c>
      <c r="H99" s="32"/>
      <c r="I99" s="32"/>
    </row>
    <row r="100" spans="1:9" s="55" customFormat="1" ht="18" x14ac:dyDescent="0.25">
      <c r="A100" s="66"/>
      <c r="B100" s="66"/>
      <c r="C100" s="66"/>
      <c r="D100" s="66"/>
      <c r="E100" s="76" t="e">
        <f>SUM(D71:D99)</f>
        <v>#REF!</v>
      </c>
      <c r="F100" s="66"/>
      <c r="G100" s="33"/>
      <c r="H100" s="37">
        <f>SUM(G71:G99)</f>
        <v>464964650.56000006</v>
      </c>
      <c r="I100" s="32"/>
    </row>
    <row r="101" spans="1:9" s="55" customFormat="1" ht="18.75" thickBot="1" x14ac:dyDescent="0.3">
      <c r="A101" s="66" t="s">
        <v>306</v>
      </c>
      <c r="B101" s="66"/>
      <c r="C101" s="66"/>
      <c r="D101" s="66"/>
      <c r="E101" s="71" t="e">
        <f>E68-E100</f>
        <v>#REF!</v>
      </c>
      <c r="F101" s="66"/>
      <c r="G101" s="32"/>
      <c r="H101" s="43">
        <f>H68-H100</f>
        <v>75388400.679999948</v>
      </c>
      <c r="I101" s="32"/>
    </row>
    <row r="102" spans="1:9" ht="18.75" thickTop="1" x14ac:dyDescent="0.25">
      <c r="A102" s="66"/>
      <c r="B102" s="66"/>
      <c r="C102" s="66"/>
      <c r="D102" s="66"/>
      <c r="E102" s="66"/>
      <c r="F102" s="66"/>
      <c r="G102" s="32"/>
      <c r="H102" s="32"/>
      <c r="I102" s="32"/>
    </row>
    <row r="103" spans="1:9" ht="18" x14ac:dyDescent="0.25">
      <c r="A103" s="66"/>
      <c r="B103" s="66"/>
      <c r="C103" s="66"/>
      <c r="D103" s="66"/>
      <c r="E103" s="66"/>
      <c r="F103" s="66"/>
      <c r="G103" s="32"/>
      <c r="H103" s="32"/>
      <c r="I103" s="32"/>
    </row>
    <row r="104" spans="1:9" s="58" customFormat="1" ht="18" x14ac:dyDescent="0.25">
      <c r="A104" s="66" t="s">
        <v>307</v>
      </c>
      <c r="B104" s="66"/>
      <c r="C104" s="66"/>
      <c r="D104" s="66"/>
      <c r="E104" s="66"/>
      <c r="F104" s="66"/>
      <c r="G104" s="32"/>
      <c r="H104" s="57"/>
      <c r="I104" s="32"/>
    </row>
    <row r="105" spans="1:9" s="58" customFormat="1" ht="18" x14ac:dyDescent="0.25">
      <c r="A105" s="66"/>
      <c r="B105" s="85"/>
      <c r="C105" s="66"/>
      <c r="D105" s="66"/>
      <c r="E105" s="66"/>
      <c r="F105" s="66"/>
      <c r="G105" s="32"/>
      <c r="H105" s="57"/>
      <c r="I105" s="32"/>
    </row>
    <row r="106" spans="1:9" s="58" customFormat="1" ht="18.75" thickBot="1" x14ac:dyDescent="0.3">
      <c r="A106" s="66"/>
      <c r="B106" s="85" t="s">
        <v>308</v>
      </c>
      <c r="C106" s="66"/>
      <c r="D106" s="86">
        <f>BS!C102</f>
        <v>37133296.160000026</v>
      </c>
      <c r="E106" s="66"/>
      <c r="F106" s="66"/>
      <c r="G106" s="59">
        <f>'[2]P&amp;L_Expenditure'!H18</f>
        <v>20107415.889999986</v>
      </c>
      <c r="H106" s="32"/>
      <c r="I106" s="32"/>
    </row>
    <row r="107" spans="1:9" s="58" customFormat="1" ht="18.75" thickTop="1" x14ac:dyDescent="0.25">
      <c r="A107" s="66"/>
      <c r="B107" s="85" t="s">
        <v>309</v>
      </c>
      <c r="C107" s="66"/>
      <c r="D107" s="68">
        <f>BS!D105</f>
        <v>6625341546.1499996</v>
      </c>
      <c r="E107" s="66"/>
      <c r="F107" s="66"/>
      <c r="G107" s="37">
        <f>[2]Asset!B47</f>
        <v>6304868231.3999996</v>
      </c>
      <c r="H107" s="57"/>
      <c r="I107" s="32"/>
    </row>
    <row r="108" spans="1:9" s="58" customFormat="1" ht="18" x14ac:dyDescent="0.25">
      <c r="A108" s="66"/>
      <c r="B108" s="85" t="s">
        <v>310</v>
      </c>
      <c r="C108" s="66"/>
      <c r="D108" s="68">
        <f>BS!F105</f>
        <v>6916290337.71</v>
      </c>
      <c r="E108" s="66"/>
      <c r="F108" s="66"/>
      <c r="G108" s="37">
        <f>[2]Asset!H47</f>
        <v>6625341546.1500006</v>
      </c>
      <c r="H108" s="57"/>
      <c r="I108" s="32"/>
    </row>
    <row r="109" spans="1:9" s="58" customFormat="1" ht="18.75" thickBot="1" x14ac:dyDescent="0.3">
      <c r="A109" s="66"/>
      <c r="B109" s="85" t="s">
        <v>311</v>
      </c>
      <c r="C109" s="66"/>
      <c r="D109" s="72">
        <f>(D107+D108)/2</f>
        <v>6770815941.9300003</v>
      </c>
      <c r="E109" s="66"/>
      <c r="F109" s="66"/>
      <c r="G109" s="43">
        <f>(G108+G107)/2</f>
        <v>6465104888.7749996</v>
      </c>
      <c r="H109" s="32"/>
      <c r="I109" s="32"/>
    </row>
    <row r="110" spans="1:9" s="58" customFormat="1" ht="18.75" thickTop="1" x14ac:dyDescent="0.25">
      <c r="A110" s="66"/>
      <c r="B110" s="85"/>
      <c r="C110" s="66"/>
      <c r="D110" s="66"/>
      <c r="E110" s="66"/>
      <c r="F110" s="66"/>
      <c r="G110" s="32"/>
      <c r="H110" s="57"/>
      <c r="I110" s="32"/>
    </row>
    <row r="111" spans="1:9" s="58" customFormat="1" ht="18.75" thickBot="1" x14ac:dyDescent="0.3">
      <c r="A111" s="66"/>
      <c r="B111" s="85" t="s">
        <v>312</v>
      </c>
      <c r="C111" s="66"/>
      <c r="D111" s="73">
        <f>D106/D109</f>
        <v>5.4843162889782072E-3</v>
      </c>
      <c r="E111" s="66"/>
      <c r="F111" s="66"/>
      <c r="G111" s="54">
        <f>(G106/G109)</f>
        <v>3.1101453473572206E-3</v>
      </c>
      <c r="H111" s="32"/>
      <c r="I111" s="32"/>
    </row>
    <row r="112" spans="1:9" ht="18.75" thickTop="1" x14ac:dyDescent="0.25">
      <c r="A112" s="66"/>
      <c r="B112" s="85"/>
      <c r="C112" s="66"/>
      <c r="D112" s="66"/>
      <c r="E112" s="66"/>
      <c r="F112" s="66"/>
      <c r="G112" s="32"/>
      <c r="H112" s="32"/>
      <c r="I112" s="32"/>
    </row>
    <row r="113" spans="1:9" ht="18" x14ac:dyDescent="0.25">
      <c r="A113" s="66" t="s">
        <v>313</v>
      </c>
      <c r="B113" s="66"/>
      <c r="C113" s="66"/>
      <c r="D113" s="66"/>
      <c r="E113" s="66"/>
      <c r="F113" s="66"/>
      <c r="G113" s="32"/>
      <c r="H113" s="32"/>
      <c r="I113" s="32"/>
    </row>
    <row r="114" spans="1:9" ht="18" x14ac:dyDescent="0.25">
      <c r="A114" s="66"/>
      <c r="B114" s="66"/>
      <c r="C114" s="66"/>
      <c r="D114" s="66"/>
      <c r="E114" s="66"/>
      <c r="F114" s="66"/>
      <c r="G114" s="32"/>
      <c r="H114" s="32"/>
      <c r="I114" s="32"/>
    </row>
    <row r="115" spans="1:9" ht="18" x14ac:dyDescent="0.25">
      <c r="A115" s="85" t="s">
        <v>314</v>
      </c>
      <c r="B115" s="66"/>
      <c r="C115" s="66"/>
      <c r="D115" s="66"/>
      <c r="E115" s="66"/>
      <c r="F115" s="66"/>
      <c r="G115" s="32"/>
      <c r="H115" s="32"/>
      <c r="I115" s="32"/>
    </row>
    <row r="116" spans="1:9" ht="18" x14ac:dyDescent="0.25">
      <c r="A116" s="85"/>
      <c r="B116" s="66" t="s">
        <v>315</v>
      </c>
      <c r="C116" s="66"/>
      <c r="D116" s="68">
        <f>BS!C53</f>
        <v>5840850644.2799997</v>
      </c>
      <c r="E116" s="66"/>
      <c r="F116" s="66"/>
      <c r="G116" s="37">
        <f>[2]Liabilities!I48</f>
        <v>5663297242.21</v>
      </c>
      <c r="H116" s="32"/>
      <c r="I116" s="32"/>
    </row>
    <row r="117" spans="1:9" ht="18" x14ac:dyDescent="0.25">
      <c r="A117" s="85"/>
      <c r="B117" s="66" t="s">
        <v>316</v>
      </c>
      <c r="C117" s="66"/>
      <c r="D117" s="68">
        <f>BS!F44</f>
        <v>3222155977.0900002</v>
      </c>
      <c r="E117" s="66"/>
      <c r="F117" s="66"/>
      <c r="G117" s="37">
        <f>[2]Asset!H33</f>
        <v>3310748848.3700004</v>
      </c>
      <c r="H117" s="32"/>
      <c r="I117" s="32"/>
    </row>
    <row r="118" spans="1:9" ht="18.75" thickBot="1" x14ac:dyDescent="0.3">
      <c r="A118" s="85"/>
      <c r="B118" s="66" t="s">
        <v>317</v>
      </c>
      <c r="C118" s="66"/>
      <c r="D118" s="72">
        <f>D116+D117</f>
        <v>9063006621.3699989</v>
      </c>
      <c r="E118" s="66"/>
      <c r="F118" s="66"/>
      <c r="G118" s="43">
        <f>G117+G116</f>
        <v>8974046090.5799999</v>
      </c>
      <c r="H118" s="32"/>
      <c r="I118" s="32"/>
    </row>
    <row r="119" spans="1:9" ht="18.75" thickTop="1" x14ac:dyDescent="0.25">
      <c r="A119" s="85"/>
      <c r="B119" s="66" t="s">
        <v>318</v>
      </c>
      <c r="C119" s="66"/>
      <c r="D119" s="66">
        <v>55</v>
      </c>
      <c r="E119" s="66"/>
      <c r="F119" s="66"/>
      <c r="G119" s="32">
        <v>58</v>
      </c>
      <c r="H119" s="32"/>
      <c r="I119" s="32"/>
    </row>
    <row r="120" spans="1:9" ht="18.75" thickBot="1" x14ac:dyDescent="0.3">
      <c r="A120" s="85"/>
      <c r="B120" s="66" t="s">
        <v>319</v>
      </c>
      <c r="C120" s="66"/>
      <c r="D120" s="77">
        <f>D118/D119</f>
        <v>164781938.57036361</v>
      </c>
      <c r="E120" s="66"/>
      <c r="F120" s="69">
        <f>D120/100000</f>
        <v>1647.819385703636</v>
      </c>
      <c r="G120" s="43">
        <f>G118/G119</f>
        <v>154724932.5962069</v>
      </c>
      <c r="H120" s="32">
        <f>G120/100000</f>
        <v>1547.249325962069</v>
      </c>
      <c r="I120" s="32"/>
    </row>
    <row r="121" spans="1:9" ht="18.75" thickTop="1" x14ac:dyDescent="0.25">
      <c r="A121" s="66"/>
      <c r="B121" s="66"/>
      <c r="C121" s="66"/>
      <c r="D121" s="66"/>
      <c r="E121" s="66"/>
      <c r="F121" s="66"/>
      <c r="G121" s="32"/>
      <c r="H121" s="32"/>
      <c r="I121" s="32"/>
    </row>
    <row r="122" spans="1:9" s="60" customFormat="1" ht="18" x14ac:dyDescent="0.25">
      <c r="A122" s="66" t="s">
        <v>320</v>
      </c>
      <c r="B122" s="66"/>
      <c r="C122" s="66"/>
      <c r="D122" s="66"/>
      <c r="E122" s="66"/>
      <c r="F122" s="66"/>
      <c r="G122" s="32"/>
      <c r="H122" s="32"/>
      <c r="I122" s="32"/>
    </row>
    <row r="123" spans="1:9" s="60" customFormat="1" ht="18" x14ac:dyDescent="0.25">
      <c r="A123" s="66" t="s">
        <v>321</v>
      </c>
      <c r="B123" s="66"/>
      <c r="C123" s="66"/>
      <c r="D123" s="66"/>
      <c r="E123" s="66"/>
      <c r="F123" s="66"/>
      <c r="G123" s="32"/>
      <c r="H123" s="32"/>
      <c r="I123" s="32"/>
    </row>
    <row r="124" spans="1:9" s="60" customFormat="1" ht="18" x14ac:dyDescent="0.25">
      <c r="A124" s="66"/>
      <c r="B124" s="66" t="s">
        <v>308</v>
      </c>
      <c r="C124" s="66"/>
      <c r="D124" s="75">
        <f>D106</f>
        <v>37133296.160000026</v>
      </c>
      <c r="E124" s="66"/>
      <c r="F124" s="66"/>
      <c r="G124" s="37">
        <f>G106</f>
        <v>20107415.889999986</v>
      </c>
      <c r="H124" s="32"/>
      <c r="I124" s="32"/>
    </row>
    <row r="125" spans="1:9" s="60" customFormat="1" ht="18" x14ac:dyDescent="0.25">
      <c r="A125" s="66"/>
      <c r="B125" s="66" t="s">
        <v>322</v>
      </c>
      <c r="C125" s="66"/>
      <c r="D125" s="66">
        <f>D119</f>
        <v>55</v>
      </c>
      <c r="E125" s="66"/>
      <c r="F125" s="66"/>
      <c r="G125" s="32">
        <v>58</v>
      </c>
      <c r="H125" s="32"/>
      <c r="I125" s="32"/>
    </row>
    <row r="126" spans="1:9" s="60" customFormat="1" ht="18.75" thickBot="1" x14ac:dyDescent="0.3">
      <c r="A126" s="66"/>
      <c r="B126" s="66" t="s">
        <v>323</v>
      </c>
      <c r="C126" s="66"/>
      <c r="D126" s="77">
        <f>D124/D125</f>
        <v>675150.83927272772</v>
      </c>
      <c r="E126" s="66"/>
      <c r="F126" s="69">
        <f>D126/100000</f>
        <v>6.7515083927272777</v>
      </c>
      <c r="G126" s="43">
        <f>G124/G125</f>
        <v>346679.58431034459</v>
      </c>
      <c r="H126" s="32">
        <f>G126/100000</f>
        <v>3.466795843103446</v>
      </c>
      <c r="I126" s="32"/>
    </row>
    <row r="127" spans="1:9" ht="18.75" thickTop="1" x14ac:dyDescent="0.25">
      <c r="A127" s="66"/>
      <c r="B127" s="66"/>
      <c r="C127" s="66"/>
      <c r="D127" s="66"/>
      <c r="E127" s="66"/>
      <c r="F127" s="66"/>
      <c r="G127" s="32"/>
      <c r="H127" s="32"/>
      <c r="I127" s="32"/>
    </row>
    <row r="128" spans="1:9" ht="18" x14ac:dyDescent="0.25">
      <c r="A128" s="66" t="s">
        <v>324</v>
      </c>
      <c r="B128" s="66"/>
      <c r="C128" s="66"/>
      <c r="D128" s="66"/>
      <c r="E128" s="66"/>
      <c r="F128" s="66"/>
      <c r="G128" s="32"/>
      <c r="H128" s="32"/>
      <c r="I128" s="32"/>
    </row>
    <row r="129" spans="1:9" ht="18" x14ac:dyDescent="0.25">
      <c r="A129" s="66" t="s">
        <v>325</v>
      </c>
      <c r="B129" s="66"/>
      <c r="C129" s="66"/>
      <c r="D129" s="66"/>
      <c r="E129" s="66"/>
      <c r="F129" s="66"/>
      <c r="G129" s="32"/>
      <c r="H129" s="32"/>
      <c r="I129" s="32"/>
    </row>
    <row r="130" spans="1:9" ht="18" x14ac:dyDescent="0.25">
      <c r="A130" s="66"/>
      <c r="B130" s="66"/>
      <c r="C130" s="66"/>
      <c r="D130" s="66"/>
      <c r="E130" s="66"/>
      <c r="F130" s="66"/>
      <c r="G130" s="32"/>
      <c r="H130" s="32"/>
      <c r="I130" s="32"/>
    </row>
    <row r="131" spans="1:9" ht="18" x14ac:dyDescent="0.25">
      <c r="A131" s="66"/>
      <c r="B131" s="66" t="s">
        <v>354</v>
      </c>
      <c r="C131" s="66"/>
      <c r="D131" s="76" t="e">
        <f>#REF!</f>
        <v>#REF!</v>
      </c>
      <c r="E131" s="66"/>
      <c r="F131" s="66"/>
      <c r="G131" s="37">
        <f>'[2]PL SCH'!C155</f>
        <v>25285364</v>
      </c>
      <c r="H131" s="32"/>
      <c r="I131" s="32"/>
    </row>
    <row r="132" spans="1:9" ht="18" x14ac:dyDescent="0.25">
      <c r="A132" s="66"/>
      <c r="B132" s="66" t="s">
        <v>326</v>
      </c>
      <c r="C132" s="66"/>
      <c r="D132" s="76" t="e">
        <f>#REF!</f>
        <v>#REF!</v>
      </c>
      <c r="E132" s="66"/>
      <c r="F132" s="66"/>
      <c r="G132" s="37">
        <f>'[2]PL SCH'!C156</f>
        <v>41597953</v>
      </c>
      <c r="H132" s="32"/>
      <c r="I132" s="32"/>
    </row>
    <row r="133" spans="1:9" ht="18" x14ac:dyDescent="0.25">
      <c r="A133" s="66"/>
      <c r="B133" s="66" t="s">
        <v>327</v>
      </c>
      <c r="C133" s="66"/>
      <c r="D133" s="66"/>
      <c r="E133" s="66"/>
      <c r="F133" s="66"/>
      <c r="G133" s="37">
        <v>0</v>
      </c>
      <c r="H133" s="32"/>
      <c r="I133" s="32"/>
    </row>
    <row r="134" spans="1:9" ht="18.75" thickBot="1" x14ac:dyDescent="0.3">
      <c r="A134" s="66"/>
      <c r="B134" s="66" t="s">
        <v>328</v>
      </c>
      <c r="C134" s="66"/>
      <c r="D134" s="71" t="e">
        <f>D131+D132</f>
        <v>#REF!</v>
      </c>
      <c r="E134" s="66"/>
      <c r="F134" s="66" t="e">
        <f>D134/100000</f>
        <v>#REF!</v>
      </c>
      <c r="G134" s="43">
        <f>G133+G132+G131</f>
        <v>66883317</v>
      </c>
      <c r="H134" s="32"/>
      <c r="I134" s="32"/>
    </row>
    <row r="135" spans="1:9" ht="19.5" thickTop="1" thickBot="1" x14ac:dyDescent="0.3">
      <c r="A135" s="66"/>
      <c r="B135" s="66" t="s">
        <v>355</v>
      </c>
      <c r="C135" s="66"/>
      <c r="D135" s="66"/>
      <c r="E135" s="66"/>
      <c r="F135" s="66"/>
      <c r="G135" s="64">
        <f>G134/100000</f>
        <v>668.83317</v>
      </c>
      <c r="H135" s="32"/>
      <c r="I135" s="32"/>
    </row>
    <row r="136" spans="1:9" ht="18.75" thickTop="1" x14ac:dyDescent="0.25">
      <c r="A136" s="66" t="s">
        <v>329</v>
      </c>
      <c r="B136" s="66"/>
      <c r="C136" s="66"/>
      <c r="D136" s="66"/>
      <c r="E136" s="66"/>
      <c r="F136" s="66"/>
      <c r="G136" s="32"/>
      <c r="H136" s="32"/>
      <c r="I136" s="32"/>
    </row>
    <row r="137" spans="1:9" ht="18" x14ac:dyDescent="0.25">
      <c r="A137" s="66"/>
      <c r="B137" s="66"/>
      <c r="C137" s="66"/>
      <c r="D137" s="66"/>
      <c r="E137" s="66"/>
      <c r="F137" s="66"/>
      <c r="G137" s="32"/>
      <c r="H137" s="32"/>
      <c r="I137" s="32"/>
    </row>
    <row r="138" spans="1:9" ht="18" x14ac:dyDescent="0.25">
      <c r="A138" s="85" t="s">
        <v>330</v>
      </c>
      <c r="B138" s="66"/>
      <c r="C138" s="66"/>
      <c r="D138" s="66"/>
      <c r="E138" s="66"/>
      <c r="F138" s="66"/>
      <c r="G138" s="32"/>
      <c r="H138" s="32"/>
      <c r="I138" s="32"/>
    </row>
    <row r="139" spans="1:9" ht="18" x14ac:dyDescent="0.25">
      <c r="A139" s="66"/>
      <c r="B139" s="66"/>
      <c r="C139" s="66"/>
      <c r="D139" s="66"/>
      <c r="E139" s="66"/>
      <c r="F139" s="66"/>
      <c r="G139" s="32"/>
      <c r="H139" s="32"/>
      <c r="I139" s="32"/>
    </row>
    <row r="140" spans="1:9" ht="18" x14ac:dyDescent="0.25">
      <c r="A140" s="66"/>
      <c r="B140" s="66" t="s">
        <v>331</v>
      </c>
      <c r="C140" s="66"/>
      <c r="D140" s="76" t="e">
        <f>#REF!</f>
        <v>#REF!</v>
      </c>
      <c r="E140" s="66"/>
      <c r="F140" s="66"/>
      <c r="G140" s="37">
        <f>'[2]PL SCH'!C154</f>
        <v>1087082</v>
      </c>
      <c r="H140" s="32"/>
      <c r="I140" s="32"/>
    </row>
    <row r="141" spans="1:9" ht="18" x14ac:dyDescent="0.25">
      <c r="A141" s="66"/>
      <c r="B141" s="66" t="s">
        <v>332</v>
      </c>
      <c r="C141" s="66"/>
      <c r="D141" s="66"/>
      <c r="E141" s="66"/>
      <c r="F141" s="66"/>
      <c r="G141" s="37">
        <v>0</v>
      </c>
      <c r="H141" s="32"/>
      <c r="I141" s="32"/>
    </row>
    <row r="142" spans="1:9" ht="18.75" thickBot="1" x14ac:dyDescent="0.3">
      <c r="A142" s="66"/>
      <c r="B142" s="66" t="s">
        <v>333</v>
      </c>
      <c r="C142" s="66"/>
      <c r="D142" s="71" t="e">
        <f>D140+D141</f>
        <v>#REF!</v>
      </c>
      <c r="E142" s="66"/>
      <c r="F142" s="66"/>
      <c r="G142" s="43">
        <f>G141+G140</f>
        <v>1087082</v>
      </c>
      <c r="H142" s="32"/>
      <c r="I142" s="32"/>
    </row>
    <row r="143" spans="1:9" ht="19.5" thickTop="1" thickBot="1" x14ac:dyDescent="0.3">
      <c r="A143" s="66"/>
      <c r="B143" s="66" t="s">
        <v>356</v>
      </c>
      <c r="C143" s="66"/>
      <c r="D143" s="66"/>
      <c r="E143" s="66"/>
      <c r="F143" s="66"/>
      <c r="G143" s="64">
        <f>G142/100000</f>
        <v>10.87082</v>
      </c>
      <c r="H143" s="32"/>
      <c r="I143" s="32"/>
    </row>
    <row r="144" spans="1:9" ht="18.75" thickTop="1" x14ac:dyDescent="0.25">
      <c r="A144" s="66"/>
      <c r="B144" s="66"/>
      <c r="C144" s="66"/>
      <c r="D144" s="66"/>
      <c r="E144" s="66"/>
      <c r="F144" s="66"/>
      <c r="G144" s="32"/>
      <c r="H144" s="32"/>
      <c r="I144" s="32"/>
    </row>
    <row r="145" spans="1:9" ht="18" x14ac:dyDescent="0.25">
      <c r="A145" s="67" t="s">
        <v>334</v>
      </c>
      <c r="B145" s="66"/>
      <c r="C145" s="66"/>
      <c r="D145" s="66"/>
      <c r="E145" s="66"/>
      <c r="F145" s="66"/>
      <c r="G145" s="32"/>
      <c r="H145" s="32"/>
      <c r="I145" s="32"/>
    </row>
    <row r="146" spans="1:9" ht="18" x14ac:dyDescent="0.25">
      <c r="A146" s="66" t="s">
        <v>335</v>
      </c>
      <c r="B146" s="66"/>
      <c r="C146" s="66"/>
      <c r="D146" s="66"/>
      <c r="E146" s="66"/>
      <c r="F146" s="66"/>
      <c r="G146" s="32"/>
      <c r="H146" s="32"/>
      <c r="I146" s="32"/>
    </row>
    <row r="147" spans="1:9" ht="18" x14ac:dyDescent="0.25">
      <c r="A147" s="66"/>
      <c r="B147" s="66" t="s">
        <v>145</v>
      </c>
      <c r="C147" s="66"/>
      <c r="D147" s="76" t="e">
        <f>D131</f>
        <v>#REF!</v>
      </c>
      <c r="E147" s="66"/>
      <c r="F147" s="66"/>
      <c r="G147" s="37">
        <f>G131</f>
        <v>25285364</v>
      </c>
      <c r="H147" s="57"/>
      <c r="I147" s="32"/>
    </row>
    <row r="148" spans="1:9" ht="18" x14ac:dyDescent="0.25">
      <c r="A148" s="66"/>
      <c r="B148" s="66" t="s">
        <v>336</v>
      </c>
      <c r="C148" s="66"/>
      <c r="D148" s="76" t="e">
        <f>D132</f>
        <v>#REF!</v>
      </c>
      <c r="E148" s="66"/>
      <c r="F148" s="66"/>
      <c r="G148" s="37">
        <f>G132</f>
        <v>41597953</v>
      </c>
      <c r="H148" s="32"/>
      <c r="I148" s="32"/>
    </row>
    <row r="149" spans="1:9" ht="18.75" thickBot="1" x14ac:dyDescent="0.3">
      <c r="A149" s="66"/>
      <c r="B149" s="66"/>
      <c r="C149" s="66"/>
      <c r="D149" s="71" t="e">
        <f>D134</f>
        <v>#REF!</v>
      </c>
      <c r="E149" s="66"/>
      <c r="F149" s="66" t="e">
        <f>D149/100000</f>
        <v>#REF!</v>
      </c>
      <c r="G149" s="43">
        <f>G147+G148</f>
        <v>66883317</v>
      </c>
      <c r="H149" s="32"/>
      <c r="I149" s="32"/>
    </row>
    <row r="150" spans="1:9" ht="18.75" thickTop="1" x14ac:dyDescent="0.25">
      <c r="A150" s="66"/>
      <c r="B150" s="66"/>
      <c r="C150" s="66"/>
      <c r="D150" s="66"/>
      <c r="E150" s="66"/>
      <c r="F150" s="66"/>
      <c r="G150" s="32"/>
      <c r="H150" s="32"/>
      <c r="I150" s="32"/>
    </row>
    <row r="151" spans="1:9" ht="18" x14ac:dyDescent="0.25">
      <c r="A151" s="66" t="s">
        <v>337</v>
      </c>
      <c r="B151" s="66"/>
      <c r="C151" s="66"/>
      <c r="D151" s="66"/>
      <c r="E151" s="66"/>
      <c r="F151" s="66"/>
      <c r="G151" s="32"/>
      <c r="H151" s="32"/>
      <c r="I151" s="32"/>
    </row>
    <row r="152" spans="1:9" ht="18.75" thickBot="1" x14ac:dyDescent="0.3">
      <c r="A152" s="66" t="s">
        <v>338</v>
      </c>
      <c r="B152" s="87" t="s">
        <v>339</v>
      </c>
      <c r="C152" s="66"/>
      <c r="D152" s="71" t="e">
        <f>D140</f>
        <v>#REF!</v>
      </c>
      <c r="E152" s="66"/>
      <c r="F152" s="66"/>
      <c r="G152" s="59">
        <f>'[2]PL SCH'!C154</f>
        <v>1087082</v>
      </c>
      <c r="H152" s="32"/>
      <c r="I152" s="32"/>
    </row>
    <row r="153" spans="1:9" ht="18.75" thickTop="1" x14ac:dyDescent="0.25">
      <c r="A153" s="66"/>
      <c r="B153" s="66"/>
      <c r="C153" s="66"/>
      <c r="D153" s="66"/>
      <c r="E153" s="66"/>
      <c r="F153" s="66"/>
      <c r="G153" s="32"/>
      <c r="H153" s="32"/>
      <c r="I153" s="32"/>
    </row>
    <row r="154" spans="1:9" s="46" customFormat="1" ht="18" x14ac:dyDescent="0.25">
      <c r="A154" s="66"/>
      <c r="B154" s="66"/>
      <c r="C154" s="66"/>
      <c r="D154" s="66"/>
      <c r="E154" s="66"/>
      <c r="F154" s="66"/>
      <c r="G154" s="32"/>
      <c r="H154" s="34" t="s">
        <v>258</v>
      </c>
      <c r="I154" s="34" t="s">
        <v>340</v>
      </c>
    </row>
    <row r="155" spans="1:9" s="46" customFormat="1" ht="18" x14ac:dyDescent="0.25">
      <c r="A155" s="66" t="s">
        <v>341</v>
      </c>
      <c r="B155" s="66"/>
      <c r="C155" s="66"/>
      <c r="D155" s="66"/>
      <c r="E155" s="76">
        <v>8164168</v>
      </c>
      <c r="F155" s="66">
        <f>E155/100000</f>
        <v>81.641679999999994</v>
      </c>
      <c r="G155" s="32"/>
      <c r="H155" s="38">
        <v>7872214</v>
      </c>
      <c r="I155" s="38">
        <f>H155/100000</f>
        <v>78.722139999999996</v>
      </c>
    </row>
    <row r="156" spans="1:9" s="46" customFormat="1" ht="18" x14ac:dyDescent="0.25">
      <c r="A156" s="66"/>
      <c r="B156" s="66"/>
      <c r="C156" s="66"/>
      <c r="D156" s="66"/>
      <c r="E156" s="66"/>
      <c r="F156" s="66"/>
      <c r="G156" s="32"/>
      <c r="H156" s="38"/>
      <c r="I156" s="38"/>
    </row>
    <row r="157" spans="1:9" s="46" customFormat="1" ht="18" x14ac:dyDescent="0.25">
      <c r="A157" s="66" t="s">
        <v>342</v>
      </c>
      <c r="B157" s="66"/>
      <c r="C157" s="66"/>
      <c r="D157" s="66"/>
      <c r="E157" s="76" t="e">
        <f>#REF!</f>
        <v>#REF!</v>
      </c>
      <c r="F157" s="66" t="e">
        <f>E157/100000</f>
        <v>#REF!</v>
      </c>
      <c r="G157" s="32"/>
      <c r="H157" s="38">
        <v>11313441</v>
      </c>
      <c r="I157" s="38">
        <f>H157/100000</f>
        <v>113.13441</v>
      </c>
    </row>
    <row r="158" spans="1:9" ht="18" x14ac:dyDescent="0.25">
      <c r="A158" s="66"/>
      <c r="B158" s="66"/>
      <c r="C158" s="66"/>
      <c r="D158" s="66"/>
      <c r="E158" s="66"/>
      <c r="F158" s="66"/>
      <c r="G158" s="32"/>
      <c r="H158" s="32"/>
      <c r="I158" s="32"/>
    </row>
    <row r="159" spans="1:9" ht="18" x14ac:dyDescent="0.25">
      <c r="A159" s="66">
        <v>12</v>
      </c>
      <c r="B159" s="66" t="s">
        <v>343</v>
      </c>
      <c r="C159" s="66"/>
      <c r="D159" s="66"/>
      <c r="E159" s="66"/>
      <c r="F159" s="66"/>
      <c r="G159" s="32"/>
      <c r="H159" s="32"/>
      <c r="I159" s="32"/>
    </row>
    <row r="160" spans="1:9" ht="18" x14ac:dyDescent="0.25">
      <c r="A160" s="66"/>
      <c r="B160" s="66" t="s">
        <v>344</v>
      </c>
      <c r="C160" s="66"/>
      <c r="D160" s="75">
        <f>BS!C102</f>
        <v>37133296.160000026</v>
      </c>
      <c r="E160" s="75"/>
      <c r="F160" s="66"/>
      <c r="G160" s="32">
        <f>BS!A102</f>
        <v>20107415.890000001</v>
      </c>
      <c r="H160" s="32"/>
      <c r="I160" s="32"/>
    </row>
    <row r="161" spans="1:7" ht="18.75" x14ac:dyDescent="0.3">
      <c r="A161" s="88"/>
      <c r="B161" s="88" t="s">
        <v>345</v>
      </c>
      <c r="C161" s="88"/>
      <c r="D161" s="75">
        <f>BS!C21</f>
        <v>119159644</v>
      </c>
      <c r="E161" s="88"/>
      <c r="F161" s="88"/>
      <c r="G161" s="33">
        <f>BS!A21</f>
        <v>117215694</v>
      </c>
    </row>
    <row r="162" spans="1:7" ht="18.75" x14ac:dyDescent="0.3">
      <c r="A162" s="88"/>
      <c r="B162" s="88" t="s">
        <v>357</v>
      </c>
      <c r="C162" s="88"/>
      <c r="D162" s="75">
        <f>BS!C26</f>
        <v>8205099</v>
      </c>
      <c r="E162" s="88"/>
      <c r="F162" s="89"/>
      <c r="G162" s="33" t="str">
        <f>BS!A26</f>
        <v>-</v>
      </c>
    </row>
    <row r="163" spans="1:7" ht="18.75" x14ac:dyDescent="0.3">
      <c r="A163" s="88"/>
      <c r="B163" s="88" t="s">
        <v>346</v>
      </c>
      <c r="C163" s="88"/>
      <c r="D163" s="75" t="e">
        <f>#REF!</f>
        <v>#REF!</v>
      </c>
      <c r="E163" s="88"/>
      <c r="F163" s="88"/>
      <c r="G163" s="65" t="e">
        <f>#REF!</f>
        <v>#REF!</v>
      </c>
    </row>
    <row r="164" spans="1:7" ht="19.5" thickBot="1" x14ac:dyDescent="0.35">
      <c r="A164" s="88"/>
      <c r="B164" s="88"/>
      <c r="C164" s="88"/>
      <c r="D164" s="90" t="e">
        <f>D160/(D161+D162+D163+'Notes working'!D160)</f>
        <v>#REF!</v>
      </c>
      <c r="E164" s="88"/>
      <c r="F164" s="89"/>
      <c r="G164" s="61" t="e">
        <f>G160/(G161+G162+G163+'Notes working'!G160)</f>
        <v>#VALUE!</v>
      </c>
    </row>
    <row r="165" spans="1:7" ht="19.5" thickTop="1" x14ac:dyDescent="0.3">
      <c r="A165" s="88"/>
      <c r="B165" s="88"/>
      <c r="C165" s="88"/>
      <c r="D165" s="88"/>
      <c r="E165" s="88"/>
      <c r="F165" s="88"/>
    </row>
    <row r="166" spans="1:7" ht="18" x14ac:dyDescent="0.25">
      <c r="A166" s="66" t="s">
        <v>368</v>
      </c>
    </row>
    <row r="167" spans="1:7" x14ac:dyDescent="0.25">
      <c r="A167" s="33" t="s">
        <v>60</v>
      </c>
      <c r="B167" s="33" t="s">
        <v>369</v>
      </c>
      <c r="D167" s="65" t="e">
        <f>D41</f>
        <v>#REF!</v>
      </c>
    </row>
    <row r="168" spans="1:7" x14ac:dyDescent="0.25">
      <c r="A168" s="33" t="s">
        <v>371</v>
      </c>
      <c r="B168" s="33" t="s">
        <v>370</v>
      </c>
      <c r="D168" s="65" t="e">
        <f>D71</f>
        <v>#REF!</v>
      </c>
    </row>
    <row r="169" spans="1:7" x14ac:dyDescent="0.25">
      <c r="A169" s="33" t="s">
        <v>64</v>
      </c>
      <c r="B169" s="33" t="s">
        <v>372</v>
      </c>
      <c r="D169" s="65" t="e">
        <f>D167-D168</f>
        <v>#REF!</v>
      </c>
    </row>
    <row r="170" spans="1:7" x14ac:dyDescent="0.25">
      <c r="A170" s="33" t="s">
        <v>66</v>
      </c>
      <c r="B170" s="33" t="s">
        <v>373</v>
      </c>
      <c r="D170" s="94">
        <f>D109</f>
        <v>6770815941.9300003</v>
      </c>
    </row>
    <row r="171" spans="1:7" ht="15.75" thickBot="1" x14ac:dyDescent="0.3">
      <c r="D171" s="61" t="e">
        <f>D169/D170</f>
        <v>#REF!</v>
      </c>
    </row>
    <row r="172" spans="1:7" ht="15.75" thickTop="1" x14ac:dyDescent="0.25"/>
  </sheetData>
  <mergeCells count="4">
    <mergeCell ref="B80:C80"/>
    <mergeCell ref="B81:C81"/>
    <mergeCell ref="D2:F2"/>
    <mergeCell ref="G2:I2"/>
  </mergeCells>
  <pageMargins left="0.7" right="0.7" top="0.75" bottom="0.75" header="0.3" footer="0.3"/>
  <pageSetup scale="43" orientation="portrait" horizontalDpi="0" verticalDpi="0" r:id="rId1"/>
  <rowBreaks count="1" manualBreakCount="1">
    <brk id="8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15" sqref="C15"/>
    </sheetView>
  </sheetViews>
  <sheetFormatPr defaultRowHeight="12.75" x14ac:dyDescent="0.2"/>
  <cols>
    <col min="1" max="1" width="16.33203125" bestFit="1" customWidth="1"/>
    <col min="2" max="2" width="17.6640625" style="62" customWidth="1"/>
    <col min="3" max="3" width="13.83203125" bestFit="1" customWidth="1"/>
  </cols>
  <sheetData>
    <row r="2" spans="1:3" x14ac:dyDescent="0.2">
      <c r="A2" t="s">
        <v>348</v>
      </c>
      <c r="B2" s="62">
        <f>BS!D14</f>
        <v>2091428110.0999999</v>
      </c>
      <c r="C2" s="62"/>
    </row>
    <row r="3" spans="1:3" x14ac:dyDescent="0.2">
      <c r="A3" t="s">
        <v>349</v>
      </c>
      <c r="B3" s="62">
        <f>50050000+49925000+49750000</f>
        <v>149725000</v>
      </c>
    </row>
    <row r="4" spans="1:3" x14ac:dyDescent="0.2">
      <c r="A4" t="s">
        <v>350</v>
      </c>
      <c r="B4" s="62">
        <f>111122000+150</f>
        <v>111122150</v>
      </c>
    </row>
    <row r="5" spans="1:3" x14ac:dyDescent="0.2">
      <c r="B5" s="62">
        <f>B2+B3-B4</f>
        <v>2130030960.0999999</v>
      </c>
    </row>
    <row r="6" spans="1:3" x14ac:dyDescent="0.2">
      <c r="B6" s="62" t="e">
        <f>#REF!</f>
        <v>#REF!</v>
      </c>
      <c r="C6" s="62"/>
    </row>
    <row r="7" spans="1:3" x14ac:dyDescent="0.2">
      <c r="B7" s="62" t="e">
        <f>B5-B6</f>
        <v>#REF!</v>
      </c>
      <c r="C7" s="62"/>
    </row>
    <row r="9" spans="1:3" x14ac:dyDescent="0.2">
      <c r="A9" s="63" t="s">
        <v>351</v>
      </c>
      <c r="B9" s="62">
        <f>BS!F19-BS!D19</f>
        <v>100625165.96999998</v>
      </c>
    </row>
    <row r="12" spans="1:3" x14ac:dyDescent="0.2">
      <c r="C12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6" sqref="A6:A7"/>
    </sheetView>
  </sheetViews>
  <sheetFormatPr defaultRowHeight="12.75" x14ac:dyDescent="0.2"/>
  <cols>
    <col min="1" max="1" width="78.6640625" customWidth="1"/>
    <col min="6" max="6" width="26" customWidth="1"/>
  </cols>
  <sheetData>
    <row r="1" spans="1:6" ht="69" customHeight="1" x14ac:dyDescent="0.3">
      <c r="A1" s="95" t="s">
        <v>244</v>
      </c>
      <c r="B1" s="95"/>
      <c r="C1" s="95"/>
      <c r="D1" s="95"/>
      <c r="E1" s="95"/>
      <c r="F1" s="95"/>
    </row>
    <row r="2" spans="1:6" ht="20.25" x14ac:dyDescent="0.3">
      <c r="A2" s="31" t="s">
        <v>223</v>
      </c>
    </row>
    <row r="3" spans="1:6" ht="20.25" x14ac:dyDescent="0.3">
      <c r="A3" s="31" t="s">
        <v>225</v>
      </c>
    </row>
    <row r="4" spans="1:6" ht="20.25" x14ac:dyDescent="0.3">
      <c r="A4" s="31" t="s">
        <v>213</v>
      </c>
    </row>
    <row r="5" spans="1:6" ht="20.25" x14ac:dyDescent="0.3">
      <c r="A5" s="31"/>
    </row>
    <row r="6" spans="1:6" ht="20.25" x14ac:dyDescent="0.3">
      <c r="A6" s="31" t="s">
        <v>226</v>
      </c>
    </row>
    <row r="7" spans="1:6" ht="20.25" x14ac:dyDescent="0.3">
      <c r="A7" s="31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BS</vt:lpstr>
      <vt:lpstr>PL</vt:lpstr>
      <vt:lpstr>DIS</vt:lpstr>
      <vt:lpstr>Notes working</vt:lpstr>
      <vt:lpstr>Sheet1</vt:lpstr>
      <vt:lpstr>Sheet2</vt:lpstr>
      <vt:lpstr>BS!Print_Area</vt:lpstr>
      <vt:lpstr>'Notes working'!Print_Area</vt:lpstr>
      <vt:lpstr>PL!Print_Area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2023-06-24T12:47:55Z</cp:lastPrinted>
  <dcterms:created xsi:type="dcterms:W3CDTF">2023-05-24T14:55:26Z</dcterms:created>
  <dcterms:modified xsi:type="dcterms:W3CDTF">2024-08-05T07:51:16Z</dcterms:modified>
</cp:coreProperties>
</file>